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" windowWidth="15195" windowHeight="7875" activeTab="9"/>
  </bookViews>
  <sheets>
    <sheet name="table of contents" sheetId="1" r:id="rId1"/>
    <sheet name="exp sum" sheetId="2" r:id="rId2"/>
    <sheet name="Exp detail" sheetId="3" state="hidden" r:id="rId3"/>
    <sheet name="exp chart" sheetId="4" r:id="rId4"/>
    <sheet name="fte chart" sheetId="5" r:id="rId5"/>
    <sheet name="fte data" sheetId="6" state="hidden" r:id="rId6"/>
    <sheet name="revenue" sheetId="7" r:id="rId7"/>
    <sheet name="rev per fte chart" sheetId="8" state="hidden" r:id="rId8"/>
    <sheet name="rev per fte" sheetId="9" state="hidden" r:id="rId9"/>
    <sheet name="mills-kal" sheetId="10" r:id="rId10"/>
    <sheet name="Mand T&amp;F MUS chart" sheetId="11" r:id="rId11"/>
    <sheet name="t&amp;f MUS" sheetId="12" state="hidden" r:id="rId12"/>
    <sheet name="kal-cont. ed" sheetId="13" r:id="rId13"/>
  </sheets>
  <definedNames>
    <definedName name="_xlnm.Print_Area" localSheetId="1">'exp sum'!$A$4:$G$23</definedName>
  </definedNames>
  <calcPr fullCalcOnLoad="1"/>
</workbook>
</file>

<file path=xl/comments7.xml><?xml version="1.0" encoding="utf-8"?>
<comments xmlns="http://schemas.openxmlformats.org/spreadsheetml/2006/main">
  <authors>
    <author>Sheila Gestring</author>
  </authors>
  <commentList>
    <comment ref="O14" authorId="0">
      <text>
        <r>
          <rPr>
            <b/>
            <sz val="8"/>
            <rFont val="Tahoma"/>
            <family val="2"/>
          </rPr>
          <t>includes unearned fte of $515,080</t>
        </r>
      </text>
    </comment>
    <comment ref="P14" authorId="0">
      <text>
        <r>
          <rPr>
            <b/>
            <sz val="8"/>
            <rFont val="Tahoma"/>
            <family val="2"/>
          </rPr>
          <t>includes unearned fte of $515,080</t>
        </r>
      </text>
    </comment>
    <comment ref="N14" authorId="0">
      <text>
        <r>
          <rPr>
            <b/>
            <sz val="8"/>
            <rFont val="Tahoma"/>
            <family val="2"/>
          </rPr>
          <t>includes unearned fte of $515,080</t>
        </r>
      </text>
    </comment>
    <comment ref="L14" authorId="0">
      <text>
        <r>
          <rPr>
            <b/>
            <sz val="8"/>
            <rFont val="Tahoma"/>
            <family val="2"/>
          </rPr>
          <t>includes unearned fte of $515,080</t>
        </r>
      </text>
    </comment>
    <comment ref="J14" authorId="0">
      <text>
        <r>
          <rPr>
            <b/>
            <sz val="8"/>
            <rFont val="Tahoma"/>
            <family val="2"/>
          </rPr>
          <t>includes unearned fte of $515,080</t>
        </r>
      </text>
    </comment>
    <comment ref="H14" authorId="0">
      <text>
        <r>
          <rPr>
            <b/>
            <sz val="8"/>
            <rFont val="Tahoma"/>
            <family val="2"/>
          </rPr>
          <t>includes unearned fte of $515,080</t>
        </r>
      </text>
    </comment>
  </commentList>
</comments>
</file>

<file path=xl/sharedStrings.xml><?xml version="1.0" encoding="utf-8"?>
<sst xmlns="http://schemas.openxmlformats.org/spreadsheetml/2006/main" count="218" uniqueCount="189">
  <si>
    <t>General</t>
  </si>
  <si>
    <t>General Fund only</t>
  </si>
  <si>
    <t>FY2002 Actual Expenses</t>
  </si>
  <si>
    <t>Salaries</t>
  </si>
  <si>
    <t>Benefits</t>
  </si>
  <si>
    <t xml:space="preserve">    Total Payroll</t>
  </si>
  <si>
    <t>Operating Expenses</t>
  </si>
  <si>
    <t>Equipment</t>
  </si>
  <si>
    <t>A Student Full-Time Equivalent equals 15 credit hours per semester, or 30 credit hours per year</t>
  </si>
  <si>
    <t>FY1999</t>
  </si>
  <si>
    <t>In-District</t>
  </si>
  <si>
    <t>Out-of-District</t>
  </si>
  <si>
    <t>Out-of-State</t>
  </si>
  <si>
    <t>WUE</t>
  </si>
  <si>
    <t>Total FTE</t>
  </si>
  <si>
    <t>Headcount</t>
  </si>
  <si>
    <t>FY2002 Final Revenue</t>
  </si>
  <si>
    <t>Tuition</t>
  </si>
  <si>
    <t>Tuition - In-District</t>
  </si>
  <si>
    <t>Tuition - Out-of-District</t>
  </si>
  <si>
    <t>Tuition - Out-of-State</t>
  </si>
  <si>
    <t xml:space="preserve">    Total Tuition</t>
  </si>
  <si>
    <t>State Appropriations</t>
  </si>
  <si>
    <t>State Pay Plan</t>
  </si>
  <si>
    <t>State Audit Support</t>
  </si>
  <si>
    <t xml:space="preserve">    Total State Appropriations</t>
  </si>
  <si>
    <t>Local Appropriations</t>
  </si>
  <si>
    <t>Local Audit Support</t>
  </si>
  <si>
    <t>Legislative Revenues/Non-Levy Taxes</t>
  </si>
  <si>
    <t xml:space="preserve">    Total Local Appropriations</t>
  </si>
  <si>
    <t>Other</t>
  </si>
  <si>
    <t>Indirect Cost Recovery</t>
  </si>
  <si>
    <t>Interest</t>
  </si>
  <si>
    <t>Transcript Fees</t>
  </si>
  <si>
    <t xml:space="preserve">    Total Other Revenues</t>
  </si>
  <si>
    <t>TOTAL REVENUE PROJECTIONS</t>
  </si>
  <si>
    <t>FTE</t>
  </si>
  <si>
    <t>Tuition per FTE</t>
  </si>
  <si>
    <t>Local Appropriations per FTE</t>
  </si>
  <si>
    <t>State Appropriations per FTE</t>
  </si>
  <si>
    <t>TOTAL REVENUE per FTE</t>
  </si>
  <si>
    <t>FLATHEAD COUNTY LOCAL LEVY</t>
  </si>
  <si>
    <t>Estimated</t>
  </si>
  <si>
    <t>Dollar</t>
  </si>
  <si>
    <t># Mills</t>
  </si>
  <si>
    <t>Total Dollars</t>
  </si>
  <si>
    <t>Difference</t>
  </si>
  <si>
    <t>Retirement</t>
  </si>
  <si>
    <t xml:space="preserve">   Total Mandatory Levy</t>
  </si>
  <si>
    <t>Continuing Education</t>
  </si>
  <si>
    <t>Debt Service</t>
  </si>
  <si>
    <t xml:space="preserve">   Total All Levies</t>
  </si>
  <si>
    <t>General Information Summary:</t>
  </si>
  <si>
    <t>DEBT SERVICE</t>
  </si>
  <si>
    <t>FLATHEAD COUNTY MILL VALUE</t>
  </si>
  <si>
    <t>Missoula - Lower Division</t>
  </si>
  <si>
    <t>Bozeman</t>
  </si>
  <si>
    <t>Billings</t>
  </si>
  <si>
    <t>Miles City CC (in-district)</t>
  </si>
  <si>
    <t>Dawson CC (in-district)</t>
  </si>
  <si>
    <t>FVCC (in-district)</t>
  </si>
  <si>
    <t>Mand. Tuition &amp; Fees</t>
  </si>
  <si>
    <t>State Allocation per FTE</t>
  </si>
  <si>
    <t>Revenues</t>
  </si>
  <si>
    <t>Expenditures</t>
  </si>
  <si>
    <t>Community Education</t>
  </si>
  <si>
    <t>Professional Development Workshops</t>
  </si>
  <si>
    <t>Contract Training</t>
  </si>
  <si>
    <t>College for Kids</t>
  </si>
  <si>
    <t>ADMINISTRATIVE SERVICES</t>
  </si>
  <si>
    <t>Student Building Fees</t>
  </si>
  <si>
    <t>Administrative Photocopy</t>
  </si>
  <si>
    <t>Motor Pool</t>
  </si>
  <si>
    <t>Facilities Usage</t>
  </si>
  <si>
    <t>ACADEMIC NON-GENERAL FUND BUDGETS</t>
  </si>
  <si>
    <t>Student Activity Fees</t>
  </si>
  <si>
    <t>Student Computer Fees</t>
  </si>
  <si>
    <t>Student Equipment Fees</t>
  </si>
  <si>
    <t>Student Lab Fees</t>
  </si>
  <si>
    <t>Student Grounds Maintenance Fees</t>
  </si>
  <si>
    <t>Total Operating Exp.</t>
  </si>
  <si>
    <t>Waivers/Scholarships</t>
  </si>
  <si>
    <t>Total Budget</t>
  </si>
  <si>
    <t>TABLE OF CONTENTS</t>
  </si>
  <si>
    <t>Page</t>
  </si>
  <si>
    <t>Student Full-Time Equivalents (FTE) Trends Chart</t>
  </si>
  <si>
    <t>Flathead County Local Levy</t>
  </si>
  <si>
    <t>Flathead County Continuing Education, Administrative Services, and Academic Non-General Fund Budgets</t>
  </si>
  <si>
    <t>FY2005 Student Full-Time Equivalent Trends</t>
  </si>
  <si>
    <t>FY2006 REVENUE BUDGET PROJECTIONS</t>
  </si>
  <si>
    <t>FY2005 Final budget and three previous years revenues compared</t>
  </si>
  <si>
    <t>Adult Basic Education</t>
  </si>
  <si>
    <t>Tech - Lower Division</t>
  </si>
  <si>
    <t>Northern - Lower Division</t>
  </si>
  <si>
    <t>Western - Lower Division</t>
  </si>
  <si>
    <t>EXPENDITURES SUMMARY</t>
  </si>
  <si>
    <t>General Fund Only</t>
  </si>
  <si>
    <t xml:space="preserve">    Local Appropriations</t>
  </si>
  <si>
    <t xml:space="preserve">    State Entitlement Appropriation</t>
  </si>
  <si>
    <t xml:space="preserve">    CC OTO Funding</t>
  </si>
  <si>
    <t>EXPENDITURES DETAIL</t>
  </si>
  <si>
    <t xml:space="preserve">   Contract Faculty</t>
  </si>
  <si>
    <t xml:space="preserve">   Contract A &amp; P</t>
  </si>
  <si>
    <t xml:space="preserve">   Support Staff</t>
  </si>
  <si>
    <t xml:space="preserve">    Total Personal Services</t>
  </si>
  <si>
    <t>Educational Excursions/Special Programs</t>
  </si>
  <si>
    <t>Early Childhood Center</t>
  </si>
  <si>
    <t>Expenditures by Category</t>
  </si>
  <si>
    <t>REVENUE SUMMARY</t>
  </si>
  <si>
    <t>Revenue Summary</t>
  </si>
  <si>
    <t>Funding per FTE by Source of Revenue Graph</t>
  </si>
  <si>
    <t xml:space="preserve">Per Semester-Resident Tuition &amp; Fees Comparison </t>
  </si>
  <si>
    <t xml:space="preserve">   Faculty Overload</t>
  </si>
  <si>
    <t xml:space="preserve">   Adjunct Faculty</t>
  </si>
  <si>
    <t xml:space="preserve">   Workstudy Students</t>
  </si>
  <si>
    <t>Projected</t>
  </si>
  <si>
    <t>CONTINUING EDUCATION</t>
  </si>
  <si>
    <t xml:space="preserve">Expenditure Summary </t>
  </si>
  <si>
    <t>FY2010 Budget Revised</t>
  </si>
  <si>
    <t xml:space="preserve">Application Fee </t>
  </si>
  <si>
    <t>FY2010</t>
  </si>
  <si>
    <t xml:space="preserve">Medical </t>
  </si>
  <si>
    <t>Estimated Actual</t>
  </si>
  <si>
    <t>FY2011</t>
  </si>
  <si>
    <t>Loan Fees/Late Fees</t>
  </si>
  <si>
    <t xml:space="preserve">   State Appropriations </t>
  </si>
  <si>
    <t>Travel In State</t>
  </si>
  <si>
    <t>Travel Out of State</t>
  </si>
  <si>
    <t>Office Supplies</t>
  </si>
  <si>
    <t>Maintenance Supplies</t>
  </si>
  <si>
    <t>Custodial Supplies</t>
  </si>
  <si>
    <t>Instructional Supply</t>
  </si>
  <si>
    <t>Printing</t>
  </si>
  <si>
    <t>Postage</t>
  </si>
  <si>
    <t>Repr.&amp; Maint</t>
  </si>
  <si>
    <t xml:space="preserve">Workshop/Meeting </t>
  </si>
  <si>
    <t>Subscriptions &amp; Memberships</t>
  </si>
  <si>
    <t>Contracted Services</t>
  </si>
  <si>
    <t>Registration Fees</t>
  </si>
  <si>
    <t xml:space="preserve">Audit </t>
  </si>
  <si>
    <t>Computer Sys  Maint.</t>
  </si>
  <si>
    <t>Advertising &amp; PubRel</t>
  </si>
  <si>
    <t>Rent</t>
  </si>
  <si>
    <t>Natural Gas</t>
  </si>
  <si>
    <t>Telecommunications</t>
  </si>
  <si>
    <t>Electricity</t>
  </si>
  <si>
    <t>Water, Sewer and Garbage</t>
  </si>
  <si>
    <t xml:space="preserve">Insurance </t>
  </si>
  <si>
    <t>Taxes and licenses</t>
  </si>
  <si>
    <t>Library Books, Videos and Equip</t>
  </si>
  <si>
    <t xml:space="preserve">Equipment  </t>
  </si>
  <si>
    <t xml:space="preserve">Bad debt </t>
  </si>
  <si>
    <t>Operating Expenses:</t>
  </si>
  <si>
    <t>FY2012</t>
  </si>
  <si>
    <t>FY2012 Actual</t>
  </si>
  <si>
    <t>FY2013 Estimated Actual</t>
  </si>
  <si>
    <t>FY2014 Budget</t>
  </si>
  <si>
    <t>FY2013</t>
  </si>
  <si>
    <t>Helena College</t>
  </si>
  <si>
    <t>Great Falls College</t>
  </si>
  <si>
    <t>Missoula  College</t>
  </si>
  <si>
    <t>City College-Billings</t>
  </si>
  <si>
    <t>Highlands College - Butte</t>
  </si>
  <si>
    <t>Gallatin College-Bozeman</t>
  </si>
  <si>
    <t>FY2013 Actual</t>
  </si>
  <si>
    <t>FY2014</t>
  </si>
  <si>
    <t>Fiscal Year 2015</t>
  </si>
  <si>
    <t xml:space="preserve">Bookstore </t>
  </si>
  <si>
    <t>Student Medical Clinic</t>
  </si>
  <si>
    <t>Flathead Valley Community College FY2016  Budget</t>
  </si>
  <si>
    <t>FY2014 Actual</t>
  </si>
  <si>
    <t>FY2015  Estimated Actuals</t>
  </si>
  <si>
    <t>FY2016  Budget</t>
  </si>
  <si>
    <t>FY2015</t>
  </si>
  <si>
    <t>Prog. FY2016</t>
  </si>
  <si>
    <t>FY2015  Estimated</t>
  </si>
  <si>
    <t>FY2016 Budget</t>
  </si>
  <si>
    <t>Budget for Fiscal Year 2016</t>
  </si>
  <si>
    <t>Fiscal Year 2016</t>
  </si>
  <si>
    <t>Summary Budgets Fiscal Year 2016</t>
  </si>
  <si>
    <t xml:space="preserve"> The value of one mill in FY2015 was  $246,143.  The mill value for fiscal year</t>
  </si>
  <si>
    <t>The payment due on the 2015 Series General Obligation bonds for FY2016 is $799,140 and is paid from the debt service mill levy.</t>
  </si>
  <si>
    <t xml:space="preserve">The debt service levy includes the remaining 2006  Series General Obligation bonds and the new  2015 Series General Obligation bonds.  </t>
  </si>
  <si>
    <t>FY2008</t>
  </si>
  <si>
    <t>FY2009</t>
  </si>
  <si>
    <t>The final payment due on the 2006 Series General Obligation bonds for FY2016 is $441,830 and is paid from the debt service mill levy.</t>
  </si>
  <si>
    <t xml:space="preserve">Debt Service -Bonds </t>
  </si>
  <si>
    <t>2016 is projected at $250,000.</t>
  </si>
  <si>
    <t>Second  Reading -July 27, 2015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</si>
</sst>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.000_);_(&quot;$&quot;* \(#,##0.000\);_(&quot;$&quot;* &quot;-&quot;???_);_(@_)"/>
    <numFmt numFmtId="166" formatCode="&quot;$&quot;#,##0.00\ ;\(&quot;$&quot;#,##0.00\)"/>
    <numFmt numFmtId="167" formatCode="&quot;$&quot;#,##0\ ;\(&quot;$&quot;#,##0\)"/>
    <numFmt numFmtId="168" formatCode="&quot;$&quot;#,##0.00"/>
    <numFmt numFmtId="169" formatCode="0.00_);\(0.00\)"/>
    <numFmt numFmtId="170" formatCode="&quot;$&quot;#,##0"/>
    <numFmt numFmtId="171" formatCode="[$-409]mmmm\ d\,\ yyyy;@"/>
    <numFmt numFmtId="172" formatCode="_(&quot;$&quot;* #,##0_);_(&quot;$&quot;* \(#,##0\);_(&quot;$&quot;* &quot;-&quot;??_);_(@_)"/>
    <numFmt numFmtId="173" formatCode="0.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_);_(&quot;$&quot;* \(#,##0.0\);_(&quot;$&quot;* &quot;-&quot;??_);_(@_)"/>
    <numFmt numFmtId="177" formatCode="0.0%"/>
    <numFmt numFmtId="178" formatCode="_(* #,##0.0_);_(* \(#,##0.0\);_(* &quot;-&quot;??_);_(@_)"/>
    <numFmt numFmtId="179" formatCode="_(* #,##0_);_(* \(#,##0\);_(* &quot;-&quot;??_);_(@_)"/>
    <numFmt numFmtId="180" formatCode="&quot;$&quot;#,##0.0_);\(&quot;$&quot;#,##0.0\)"/>
    <numFmt numFmtId="181" formatCode="_(\$* #,##0.00_);_(\$* \(#,##0.00\);_(\$* &quot;-&quot;??_);_(@_)"/>
    <numFmt numFmtId="182" formatCode="\$#,##0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6"/>
      <name val="Century Gothic"/>
      <family val="2"/>
    </font>
    <font>
      <sz val="8"/>
      <name val="Century Gothic"/>
      <family val="2"/>
    </font>
    <font>
      <b/>
      <sz val="12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entury Gothic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5.9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double"/>
      <right style="hair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167" fontId="4" fillId="0" borderId="10" xfId="44" applyNumberFormat="1" applyFont="1" applyBorder="1" applyAlignment="1">
      <alignment/>
    </xf>
    <xf numFmtId="167" fontId="3" fillId="33" borderId="11" xfId="44" applyNumberFormat="1" applyFont="1" applyFill="1" applyBorder="1" applyAlignment="1">
      <alignment/>
    </xf>
    <xf numFmtId="9" fontId="0" fillId="0" borderId="0" xfId="59" applyFont="1" applyAlignment="1">
      <alignment/>
    </xf>
    <xf numFmtId="44" fontId="4" fillId="0" borderId="0" xfId="44" applyFont="1" applyAlignment="1">
      <alignment horizontal="center" wrapText="1"/>
    </xf>
    <xf numFmtId="166" fontId="4" fillId="0" borderId="0" xfId="0" applyNumberFormat="1" applyFont="1" applyAlignment="1">
      <alignment/>
    </xf>
    <xf numFmtId="44" fontId="0" fillId="0" borderId="0" xfId="44" applyFont="1" applyAlignment="1">
      <alignment/>
    </xf>
    <xf numFmtId="43" fontId="6" fillId="0" borderId="0" xfId="42" applyFont="1" applyAlignment="1">
      <alignment/>
    </xf>
    <xf numFmtId="44" fontId="3" fillId="0" borderId="0" xfId="44" applyFont="1" applyAlignment="1">
      <alignment horizontal="left"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3" fontId="3" fillId="0" borderId="0" xfId="0" applyNumberFormat="1" applyFont="1" applyFill="1" applyBorder="1" applyAlignment="1">
      <alignment horizontal="left"/>
    </xf>
    <xf numFmtId="44" fontId="3" fillId="0" borderId="0" xfId="44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44" fontId="7" fillId="0" borderId="0" xfId="44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5" fontId="4" fillId="0" borderId="12" xfId="0" applyNumberFormat="1" applyFont="1" applyFill="1" applyBorder="1" applyAlignment="1">
      <alignment horizontal="right"/>
    </xf>
    <xf numFmtId="44" fontId="4" fillId="0" borderId="0" xfId="44" applyFont="1" applyFill="1" applyBorder="1" applyAlignment="1">
      <alignment horizontal="left"/>
    </xf>
    <xf numFmtId="9" fontId="4" fillId="0" borderId="0" xfId="59" applyFont="1" applyFill="1" applyBorder="1" applyAlignment="1">
      <alignment horizontal="left"/>
    </xf>
    <xf numFmtId="43" fontId="4" fillId="0" borderId="0" xfId="0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 horizontal="left"/>
    </xf>
    <xf numFmtId="5" fontId="4" fillId="0" borderId="0" xfId="44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5" fontId="4" fillId="0" borderId="14" xfId="0" applyNumberFormat="1" applyFont="1" applyBorder="1" applyAlignment="1">
      <alignment/>
    </xf>
    <xf numFmtId="169" fontId="4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67" fontId="3" fillId="34" borderId="10" xfId="44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 quotePrefix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 wrapText="1"/>
    </xf>
    <xf numFmtId="3" fontId="4" fillId="0" borderId="16" xfId="0" applyNumberFormat="1" applyFont="1" applyFill="1" applyBorder="1" applyAlignment="1">
      <alignment horizontal="left"/>
    </xf>
    <xf numFmtId="5" fontId="4" fillId="0" borderId="17" xfId="0" applyNumberFormat="1" applyFont="1" applyFill="1" applyBorder="1" applyAlignment="1">
      <alignment horizontal="right"/>
    </xf>
    <xf numFmtId="5" fontId="4" fillId="0" borderId="18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0" fillId="0" borderId="0" xfId="0" applyFill="1" applyAlignment="1">
      <alignment/>
    </xf>
    <xf numFmtId="10" fontId="4" fillId="0" borderId="0" xfId="59" applyNumberFormat="1" applyFont="1" applyAlignment="1">
      <alignment/>
    </xf>
    <xf numFmtId="179" fontId="6" fillId="0" borderId="0" xfId="42" applyNumberFormat="1" applyFont="1" applyAlignment="1">
      <alignment/>
    </xf>
    <xf numFmtId="179" fontId="6" fillId="0" borderId="0" xfId="42" applyNumberFormat="1" applyFont="1" applyAlignment="1">
      <alignment wrapText="1"/>
    </xf>
    <xf numFmtId="0" fontId="4" fillId="0" borderId="0" xfId="0" applyFont="1" applyBorder="1" applyAlignment="1">
      <alignment horizontal="left" wrapText="1"/>
    </xf>
    <xf numFmtId="172" fontId="4" fillId="0" borderId="0" xfId="44" applyNumberFormat="1" applyFont="1" applyAlignment="1">
      <alignment wrapText="1"/>
    </xf>
    <xf numFmtId="172" fontId="4" fillId="0" borderId="0" xfId="44" applyNumberFormat="1" applyFont="1" applyAlignment="1">
      <alignment/>
    </xf>
    <xf numFmtId="44" fontId="4" fillId="0" borderId="0" xfId="44" applyFont="1" applyBorder="1" applyAlignment="1">
      <alignment/>
    </xf>
    <xf numFmtId="44" fontId="3" fillId="0" borderId="0" xfId="44" applyFont="1" applyBorder="1" applyAlignment="1">
      <alignment/>
    </xf>
    <xf numFmtId="44" fontId="4" fillId="0" borderId="19" xfId="44" applyFont="1" applyBorder="1" applyAlignment="1">
      <alignment/>
    </xf>
    <xf numFmtId="167" fontId="4" fillId="0" borderId="20" xfId="44" applyNumberFormat="1" applyFont="1" applyBorder="1" applyAlignment="1">
      <alignment/>
    </xf>
    <xf numFmtId="167" fontId="3" fillId="33" borderId="21" xfId="44" applyNumberFormat="1" applyFont="1" applyFill="1" applyBorder="1" applyAlignment="1">
      <alignment/>
    </xf>
    <xf numFmtId="44" fontId="3" fillId="0" borderId="22" xfId="44" applyFont="1" applyBorder="1" applyAlignment="1">
      <alignment horizontal="center" wrapText="1"/>
    </xf>
    <xf numFmtId="44" fontId="3" fillId="0" borderId="23" xfId="44" applyFont="1" applyBorder="1" applyAlignment="1">
      <alignment horizontal="center" wrapText="1"/>
    </xf>
    <xf numFmtId="3" fontId="7" fillId="0" borderId="24" xfId="0" applyNumberFormat="1" applyFont="1" applyFill="1" applyBorder="1" applyAlignment="1">
      <alignment horizontal="right"/>
    </xf>
    <xf numFmtId="10" fontId="4" fillId="0" borderId="0" xfId="59" applyNumberFormat="1" applyFont="1" applyAlignment="1">
      <alignment/>
    </xf>
    <xf numFmtId="170" fontId="4" fillId="0" borderId="14" xfId="0" applyNumberFormat="1" applyFont="1" applyFill="1" applyBorder="1" applyAlignment="1">
      <alignment/>
    </xf>
    <xf numFmtId="172" fontId="4" fillId="0" borderId="0" xfId="44" applyNumberFormat="1" applyFont="1" applyFill="1" applyAlignment="1">
      <alignment/>
    </xf>
    <xf numFmtId="0" fontId="3" fillId="0" borderId="25" xfId="0" applyFont="1" applyBorder="1" applyAlignment="1">
      <alignment/>
    </xf>
    <xf numFmtId="0" fontId="3" fillId="34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10" fontId="6" fillId="0" borderId="0" xfId="59" applyNumberFormat="1" applyFont="1" applyAlignment="1">
      <alignment/>
    </xf>
    <xf numFmtId="3" fontId="3" fillId="0" borderId="16" xfId="0" applyNumberFormat="1" applyFont="1" applyFill="1" applyBorder="1" applyAlignment="1">
      <alignment horizontal="left"/>
    </xf>
    <xf numFmtId="5" fontId="3" fillId="0" borderId="0" xfId="0" applyNumberFormat="1" applyFont="1" applyFill="1" applyBorder="1" applyAlignment="1">
      <alignment horizontal="right"/>
    </xf>
    <xf numFmtId="5" fontId="3" fillId="0" borderId="17" xfId="0" applyNumberFormat="1" applyFont="1" applyFill="1" applyBorder="1" applyAlignment="1">
      <alignment horizontal="right"/>
    </xf>
    <xf numFmtId="10" fontId="4" fillId="0" borderId="0" xfId="0" applyNumberFormat="1" applyFont="1" applyAlignment="1">
      <alignment/>
    </xf>
    <xf numFmtId="167" fontId="3" fillId="34" borderId="27" xfId="44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167" fontId="4" fillId="0" borderId="0" xfId="44" applyNumberFormat="1" applyFont="1" applyAlignment="1">
      <alignment/>
    </xf>
    <xf numFmtId="5" fontId="7" fillId="0" borderId="0" xfId="0" applyNumberFormat="1" applyFont="1" applyFill="1" applyBorder="1" applyAlignment="1">
      <alignment horizontal="left"/>
    </xf>
    <xf numFmtId="42" fontId="4" fillId="0" borderId="0" xfId="44" applyNumberFormat="1" applyFont="1" applyBorder="1" applyAlignment="1">
      <alignment/>
    </xf>
    <xf numFmtId="0" fontId="4" fillId="0" borderId="0" xfId="0" applyFont="1" applyAlignment="1">
      <alignment horizontal="right"/>
    </xf>
    <xf numFmtId="42" fontId="4" fillId="0" borderId="0" xfId="44" applyNumberFormat="1" applyFont="1" applyAlignment="1">
      <alignment/>
    </xf>
    <xf numFmtId="41" fontId="4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4" fillId="0" borderId="0" xfId="59" applyNumberFormat="1" applyFont="1" applyAlignment="1">
      <alignment/>
    </xf>
    <xf numFmtId="37" fontId="4" fillId="0" borderId="0" xfId="44" applyNumberFormat="1" applyFont="1" applyBorder="1" applyAlignment="1">
      <alignment/>
    </xf>
    <xf numFmtId="0" fontId="0" fillId="19" borderId="0" xfId="0" applyFill="1" applyAlignment="1">
      <alignment/>
    </xf>
    <xf numFmtId="0" fontId="3" fillId="0" borderId="28" xfId="0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167" fontId="4" fillId="0" borderId="19" xfId="44" applyNumberFormat="1" applyFont="1" applyBorder="1" applyAlignment="1">
      <alignment/>
    </xf>
    <xf numFmtId="167" fontId="4" fillId="0" borderId="32" xfId="44" applyNumberFormat="1" applyFont="1" applyBorder="1" applyAlignment="1">
      <alignment/>
    </xf>
    <xf numFmtId="167" fontId="4" fillId="0" borderId="33" xfId="44" applyNumberFormat="1" applyFont="1" applyBorder="1" applyAlignment="1">
      <alignment/>
    </xf>
    <xf numFmtId="167" fontId="4" fillId="0" borderId="34" xfId="44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36" xfId="0" applyNumberFormat="1" applyBorder="1" applyAlignment="1">
      <alignment/>
    </xf>
    <xf numFmtId="167" fontId="4" fillId="0" borderId="0" xfId="44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44" fontId="4" fillId="0" borderId="39" xfId="44" applyFont="1" applyBorder="1" applyAlignment="1">
      <alignment/>
    </xf>
    <xf numFmtId="167" fontId="4" fillId="0" borderId="40" xfId="44" applyNumberFormat="1" applyFont="1" applyBorder="1" applyAlignment="1">
      <alignment/>
    </xf>
    <xf numFmtId="37" fontId="0" fillId="0" borderId="40" xfId="0" applyNumberFormat="1" applyFill="1" applyBorder="1" applyAlignment="1">
      <alignment/>
    </xf>
    <xf numFmtId="37" fontId="0" fillId="0" borderId="40" xfId="42" applyNumberFormat="1" applyFont="1" applyFill="1" applyBorder="1" applyAlignment="1">
      <alignment/>
    </xf>
    <xf numFmtId="37" fontId="0" fillId="0" borderId="41" xfId="0" applyNumberFormat="1" applyFill="1" applyBorder="1" applyAlignment="1">
      <alignment/>
    </xf>
    <xf numFmtId="167" fontId="4" fillId="0" borderId="42" xfId="44" applyNumberFormat="1" applyFont="1" applyBorder="1" applyAlignment="1">
      <alignment/>
    </xf>
    <xf numFmtId="167" fontId="4" fillId="0" borderId="43" xfId="44" applyNumberFormat="1" applyFont="1" applyBorder="1" applyAlignment="1">
      <alignment/>
    </xf>
    <xf numFmtId="44" fontId="3" fillId="0" borderId="44" xfId="44" applyFont="1" applyBorder="1" applyAlignment="1">
      <alignment horizontal="center" wrapText="1"/>
    </xf>
    <xf numFmtId="44" fontId="4" fillId="0" borderId="45" xfId="44" applyFont="1" applyBorder="1" applyAlignment="1">
      <alignment/>
    </xf>
    <xf numFmtId="167" fontId="4" fillId="0" borderId="45" xfId="44" applyNumberFormat="1" applyFont="1" applyBorder="1" applyAlignment="1">
      <alignment/>
    </xf>
    <xf numFmtId="37" fontId="0" fillId="0" borderId="45" xfId="0" applyNumberFormat="1" applyFill="1" applyBorder="1" applyAlignment="1">
      <alignment/>
    </xf>
    <xf numFmtId="37" fontId="0" fillId="0" borderId="45" xfId="42" applyNumberFormat="1" applyFont="1" applyFill="1" applyBorder="1" applyAlignment="1">
      <alignment/>
    </xf>
    <xf numFmtId="37" fontId="0" fillId="0" borderId="46" xfId="0" applyNumberFormat="1" applyFill="1" applyBorder="1" applyAlignment="1">
      <alignment/>
    </xf>
    <xf numFmtId="167" fontId="4" fillId="0" borderId="47" xfId="44" applyNumberFormat="1" applyFont="1" applyBorder="1" applyAlignment="1">
      <alignment/>
    </xf>
    <xf numFmtId="167" fontId="4" fillId="0" borderId="48" xfId="44" applyNumberFormat="1" applyFont="1" applyBorder="1" applyAlignment="1">
      <alignment/>
    </xf>
    <xf numFmtId="167" fontId="3" fillId="34" borderId="49" xfId="44" applyNumberFormat="1" applyFont="1" applyFill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44" fontId="4" fillId="0" borderId="0" xfId="44" applyFont="1" applyAlignment="1">
      <alignment horizontal="center"/>
    </xf>
    <xf numFmtId="0" fontId="0" fillId="0" borderId="0" xfId="0" applyAlignment="1">
      <alignment horizontal="center"/>
    </xf>
    <xf numFmtId="0" fontId="4" fillId="0" borderId="54" xfId="0" applyFont="1" applyFill="1" applyBorder="1" applyAlignment="1">
      <alignment/>
    </xf>
    <xf numFmtId="44" fontId="3" fillId="0" borderId="22" xfId="44" applyFont="1" applyFill="1" applyBorder="1" applyAlignment="1">
      <alignment horizontal="center" wrapText="1"/>
    </xf>
    <xf numFmtId="44" fontId="3" fillId="0" borderId="23" xfId="44" applyFont="1" applyFill="1" applyBorder="1" applyAlignment="1">
      <alignment horizontal="center" wrapText="1"/>
    </xf>
    <xf numFmtId="44" fontId="3" fillId="0" borderId="55" xfId="44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44" fontId="4" fillId="0" borderId="10" xfId="44" applyFont="1" applyFill="1" applyBorder="1" applyAlignment="1">
      <alignment/>
    </xf>
    <xf numFmtId="44" fontId="4" fillId="0" borderId="19" xfId="44" applyFont="1" applyFill="1" applyBorder="1" applyAlignment="1">
      <alignment/>
    </xf>
    <xf numFmtId="44" fontId="4" fillId="0" borderId="20" xfId="44" applyFont="1" applyFill="1" applyBorder="1" applyAlignment="1">
      <alignment/>
    </xf>
    <xf numFmtId="44" fontId="4" fillId="0" borderId="56" xfId="44" applyFont="1" applyFill="1" applyBorder="1" applyAlignment="1">
      <alignment/>
    </xf>
    <xf numFmtId="0" fontId="3" fillId="0" borderId="25" xfId="0" applyFont="1" applyFill="1" applyBorder="1" applyAlignment="1">
      <alignment/>
    </xf>
    <xf numFmtId="167" fontId="4" fillId="0" borderId="10" xfId="44" applyNumberFormat="1" applyFont="1" applyFill="1" applyBorder="1" applyAlignment="1">
      <alignment/>
    </xf>
    <xf numFmtId="167" fontId="4" fillId="0" borderId="20" xfId="44" applyNumberFormat="1" applyFont="1" applyFill="1" applyBorder="1" applyAlignment="1">
      <alignment/>
    </xf>
    <xf numFmtId="167" fontId="4" fillId="0" borderId="56" xfId="44" applyNumberFormat="1" applyFont="1" applyFill="1" applyBorder="1" applyAlignment="1">
      <alignment/>
    </xf>
    <xf numFmtId="0" fontId="3" fillId="0" borderId="57" xfId="0" applyFont="1" applyFill="1" applyBorder="1" applyAlignment="1">
      <alignment/>
    </xf>
    <xf numFmtId="167" fontId="4" fillId="0" borderId="36" xfId="44" applyNumberFormat="1" applyFont="1" applyFill="1" applyBorder="1" applyAlignment="1">
      <alignment/>
    </xf>
    <xf numFmtId="167" fontId="4" fillId="0" borderId="58" xfId="44" applyNumberFormat="1" applyFont="1" applyFill="1" applyBorder="1" applyAlignment="1">
      <alignment/>
    </xf>
    <xf numFmtId="167" fontId="4" fillId="0" borderId="59" xfId="44" applyNumberFormat="1" applyFont="1" applyFill="1" applyBorder="1" applyAlignment="1">
      <alignment/>
    </xf>
    <xf numFmtId="167" fontId="3" fillId="0" borderId="10" xfId="44" applyNumberFormat="1" applyFont="1" applyFill="1" applyBorder="1" applyAlignment="1">
      <alignment/>
    </xf>
    <xf numFmtId="167" fontId="3" fillId="0" borderId="20" xfId="44" applyNumberFormat="1" applyFont="1" applyFill="1" applyBorder="1" applyAlignment="1">
      <alignment/>
    </xf>
    <xf numFmtId="167" fontId="3" fillId="0" borderId="56" xfId="44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4" fontId="4" fillId="0" borderId="0" xfId="44" applyFont="1" applyFill="1" applyAlignment="1">
      <alignment/>
    </xf>
    <xf numFmtId="44" fontId="3" fillId="0" borderId="0" xfId="44" applyFont="1" applyFill="1" applyAlignment="1">
      <alignment/>
    </xf>
    <xf numFmtId="3" fontId="3" fillId="0" borderId="13" xfId="0" applyNumberFormat="1" applyFont="1" applyFill="1" applyBorder="1" applyAlignment="1">
      <alignment horizontal="left"/>
    </xf>
    <xf numFmtId="3" fontId="3" fillId="0" borderId="60" xfId="0" applyNumberFormat="1" applyFont="1" applyFill="1" applyBorder="1" applyAlignment="1">
      <alignment horizontal="left"/>
    </xf>
    <xf numFmtId="44" fontId="3" fillId="0" borderId="60" xfId="44" applyFont="1" applyFill="1" applyBorder="1" applyAlignment="1">
      <alignment horizontal="center" wrapText="1"/>
    </xf>
    <xf numFmtId="3" fontId="3" fillId="0" borderId="60" xfId="0" applyNumberFormat="1" applyFont="1" applyFill="1" applyBorder="1" applyAlignment="1">
      <alignment horizontal="center" wrapText="1"/>
    </xf>
    <xf numFmtId="3" fontId="3" fillId="0" borderId="61" xfId="0" applyNumberFormat="1" applyFont="1" applyFill="1" applyBorder="1" applyAlignment="1">
      <alignment horizontal="center" wrapText="1"/>
    </xf>
    <xf numFmtId="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5" fontId="3" fillId="0" borderId="0" xfId="0" applyNumberFormat="1" applyFont="1" applyFill="1" applyBorder="1" applyAlignment="1">
      <alignment horizontal="left"/>
    </xf>
    <xf numFmtId="5" fontId="3" fillId="0" borderId="17" xfId="0" applyNumberFormat="1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7" fillId="0" borderId="26" xfId="0" applyFont="1" applyFill="1" applyBorder="1" applyAlignment="1">
      <alignment/>
    </xf>
    <xf numFmtId="167" fontId="17" fillId="0" borderId="11" xfId="44" applyNumberFormat="1" applyFont="1" applyFill="1" applyBorder="1" applyAlignment="1">
      <alignment/>
    </xf>
    <xf numFmtId="167" fontId="17" fillId="0" borderId="21" xfId="44" applyNumberFormat="1" applyFont="1" applyFill="1" applyBorder="1" applyAlignment="1">
      <alignment/>
    </xf>
    <xf numFmtId="167" fontId="17" fillId="0" borderId="62" xfId="44" applyNumberFormat="1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44" fontId="18" fillId="0" borderId="0" xfId="44" applyFont="1" applyFill="1" applyAlignment="1">
      <alignment/>
    </xf>
    <xf numFmtId="0" fontId="18" fillId="0" borderId="0" xfId="0" applyFont="1" applyFill="1" applyAlignment="1">
      <alignment/>
    </xf>
    <xf numFmtId="3" fontId="17" fillId="0" borderId="13" xfId="0" applyNumberFormat="1" applyFont="1" applyFill="1" applyBorder="1" applyAlignment="1">
      <alignment horizontal="left"/>
    </xf>
    <xf numFmtId="3" fontId="17" fillId="0" borderId="60" xfId="0" applyNumberFormat="1" applyFont="1" applyFill="1" applyBorder="1" applyAlignment="1">
      <alignment horizontal="left"/>
    </xf>
    <xf numFmtId="5" fontId="17" fillId="0" borderId="60" xfId="0" applyNumberFormat="1" applyFont="1" applyFill="1" applyBorder="1" applyAlignment="1">
      <alignment horizontal="right"/>
    </xf>
    <xf numFmtId="5" fontId="17" fillId="0" borderId="61" xfId="0" applyNumberFormat="1" applyFont="1" applyFill="1" applyBorder="1" applyAlignment="1">
      <alignment horizontal="right"/>
    </xf>
    <xf numFmtId="5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14" fillId="0" borderId="66" xfId="0" applyFont="1" applyFill="1" applyBorder="1" applyAlignment="1">
      <alignment horizontal="center"/>
    </xf>
    <xf numFmtId="0" fontId="15" fillId="0" borderId="60" xfId="0" applyFont="1" applyFill="1" applyBorder="1" applyAlignment="1">
      <alignment horizontal="center"/>
    </xf>
    <xf numFmtId="0" fontId="15" fillId="0" borderId="67" xfId="0" applyFont="1" applyFill="1" applyBorder="1" applyAlignment="1">
      <alignment horizontal="center"/>
    </xf>
    <xf numFmtId="0" fontId="5" fillId="35" borderId="68" xfId="0" applyFont="1" applyFill="1" applyBorder="1" applyAlignment="1">
      <alignment horizontal="center"/>
    </xf>
    <xf numFmtId="0" fontId="5" fillId="35" borderId="69" xfId="0" applyFont="1" applyFill="1" applyBorder="1" applyAlignment="1">
      <alignment horizontal="center"/>
    </xf>
    <xf numFmtId="0" fontId="5" fillId="35" borderId="70" xfId="0" applyFont="1" applyFill="1" applyBorder="1" applyAlignment="1">
      <alignment horizontal="center"/>
    </xf>
    <xf numFmtId="0" fontId="14" fillId="35" borderId="71" xfId="0" applyFont="1" applyFill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7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Expenditures by Category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1"/>
          <c:w val="0.8"/>
          <c:h val="0.854"/>
        </c:manualLayout>
      </c:layout>
      <c:barChart>
        <c:barDir val="col"/>
        <c:grouping val="stacked"/>
        <c:varyColors val="0"/>
        <c:ser>
          <c:idx val="0"/>
          <c:order val="0"/>
          <c:tx>
            <c:v>Salaries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 sum'!$B$9:$F$9</c:f>
              <c:strCache>
                <c:ptCount val="4"/>
                <c:pt idx="0">
                  <c:v>FY2012 Actual</c:v>
                </c:pt>
                <c:pt idx="1">
                  <c:v>FY2013 Actual</c:v>
                </c:pt>
                <c:pt idx="2">
                  <c:v>FY2014 Actual</c:v>
                </c:pt>
                <c:pt idx="3">
                  <c:v>FY2015  Estimated Actuals</c:v>
                </c:pt>
              </c:strCache>
            </c:strRef>
          </c:cat>
          <c:val>
            <c:numRef>
              <c:f>'exp sum'!$B$11:$F$11</c:f>
              <c:numCache>
                <c:ptCount val="4"/>
                <c:pt idx="0">
                  <c:v>9231916</c:v>
                </c:pt>
                <c:pt idx="1">
                  <c:v>9413023</c:v>
                </c:pt>
                <c:pt idx="2">
                  <c:v>9827440</c:v>
                </c:pt>
                <c:pt idx="3">
                  <c:v>10413166</c:v>
                </c:pt>
              </c:numCache>
            </c:numRef>
          </c:val>
        </c:ser>
        <c:ser>
          <c:idx val="1"/>
          <c:order val="1"/>
          <c:tx>
            <c:v>Benefits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 sum'!$B$9:$F$9</c:f>
              <c:strCache>
                <c:ptCount val="4"/>
                <c:pt idx="0">
                  <c:v>FY2012 Actual</c:v>
                </c:pt>
                <c:pt idx="1">
                  <c:v>FY2013 Actual</c:v>
                </c:pt>
                <c:pt idx="2">
                  <c:v>FY2014 Actual</c:v>
                </c:pt>
                <c:pt idx="3">
                  <c:v>FY2015  Estimated Actuals</c:v>
                </c:pt>
              </c:strCache>
            </c:strRef>
          </c:cat>
          <c:val>
            <c:numRef>
              <c:f>'exp sum'!$B$12:$F$12</c:f>
              <c:numCache>
                <c:ptCount val="4"/>
                <c:pt idx="0">
                  <c:v>2750000</c:v>
                </c:pt>
                <c:pt idx="1">
                  <c:v>2851263</c:v>
                </c:pt>
                <c:pt idx="2">
                  <c:v>3466215</c:v>
                </c:pt>
                <c:pt idx="3">
                  <c:v>3562568</c:v>
                </c:pt>
              </c:numCache>
            </c:numRef>
          </c:val>
        </c:ser>
        <c:ser>
          <c:idx val="2"/>
          <c:order val="2"/>
          <c:tx>
            <c:v>Operating Expenses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 sum'!$B$9:$F$9</c:f>
              <c:strCache>
                <c:ptCount val="4"/>
                <c:pt idx="0">
                  <c:v>FY2012 Actual</c:v>
                </c:pt>
                <c:pt idx="1">
                  <c:v>FY2013 Actual</c:v>
                </c:pt>
                <c:pt idx="2">
                  <c:v>FY2014 Actual</c:v>
                </c:pt>
                <c:pt idx="3">
                  <c:v>FY2015  Estimated Actuals</c:v>
                </c:pt>
              </c:strCache>
            </c:strRef>
          </c:cat>
          <c:val>
            <c:numRef>
              <c:f>'exp sum'!$B$15:$F$15</c:f>
              <c:numCache>
                <c:ptCount val="4"/>
                <c:pt idx="0">
                  <c:v>3048900</c:v>
                </c:pt>
                <c:pt idx="1">
                  <c:v>2658380</c:v>
                </c:pt>
                <c:pt idx="2">
                  <c:v>3026669</c:v>
                </c:pt>
                <c:pt idx="3">
                  <c:v>3036370</c:v>
                </c:pt>
              </c:numCache>
            </c:numRef>
          </c:val>
        </c:ser>
        <c:ser>
          <c:idx val="3"/>
          <c:order val="3"/>
          <c:tx>
            <c:v>Equipment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 sum'!$B$9:$F$9</c:f>
              <c:strCache>
                <c:ptCount val="4"/>
                <c:pt idx="0">
                  <c:v>FY2012 Actual</c:v>
                </c:pt>
                <c:pt idx="1">
                  <c:v>FY2013 Actual</c:v>
                </c:pt>
                <c:pt idx="2">
                  <c:v>FY2014 Actual</c:v>
                </c:pt>
                <c:pt idx="3">
                  <c:v>FY2015  Estimated Actuals</c:v>
                </c:pt>
              </c:strCache>
            </c:strRef>
          </c:cat>
          <c:val>
            <c:numRef>
              <c:f>'exp sum'!$B$16:$F$16</c:f>
              <c:numCache>
                <c:ptCount val="4"/>
                <c:pt idx="0">
                  <c:v>331000</c:v>
                </c:pt>
                <c:pt idx="1">
                  <c:v>384176</c:v>
                </c:pt>
                <c:pt idx="2">
                  <c:v>401667</c:v>
                </c:pt>
                <c:pt idx="3">
                  <c:v>370123</c:v>
                </c:pt>
              </c:numCache>
            </c:numRef>
          </c:val>
        </c:ser>
        <c:ser>
          <c:idx val="4"/>
          <c:order val="4"/>
          <c:tx>
            <c:v>Waivers/Scholarships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 sum'!$B$9:$F$9</c:f>
              <c:strCache>
                <c:ptCount val="4"/>
                <c:pt idx="0">
                  <c:v>FY2012 Actual</c:v>
                </c:pt>
                <c:pt idx="1">
                  <c:v>FY2013 Actual</c:v>
                </c:pt>
                <c:pt idx="2">
                  <c:v>FY2014 Actual</c:v>
                </c:pt>
                <c:pt idx="3">
                  <c:v>FY2015  Estimated Actuals</c:v>
                </c:pt>
              </c:strCache>
            </c:strRef>
          </c:cat>
          <c:val>
            <c:numRef>
              <c:f>'exp sum'!$B$19:$F$19</c:f>
              <c:numCache>
                <c:ptCount val="4"/>
                <c:pt idx="0">
                  <c:v>804310</c:v>
                </c:pt>
                <c:pt idx="1">
                  <c:v>696053</c:v>
                </c:pt>
                <c:pt idx="2">
                  <c:v>794922</c:v>
                </c:pt>
                <c:pt idx="3">
                  <c:v>809782</c:v>
                </c:pt>
              </c:numCache>
            </c:numRef>
          </c:val>
        </c:ser>
        <c:overlap val="100"/>
        <c:axId val="3112166"/>
        <c:axId val="28009495"/>
      </c:barChart>
      <c:catAx>
        <c:axId val="311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9495"/>
        <c:crosses val="autoZero"/>
        <c:auto val="1"/>
        <c:lblOffset val="100"/>
        <c:tickLblSkip val="1"/>
        <c:noMultiLvlLbl val="0"/>
      </c:catAx>
      <c:valAx>
        <c:axId val="28009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21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.359"/>
          <c:w val="0.1442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Student Full-Time Equivalents (FTE) Trends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FTE=15 credit hours per semester or 30 credit hours per academic year</a:t>
            </a:r>
          </a:p>
        </c:rich>
      </c:tx>
      <c:layout>
        <c:manualLayout>
          <c:xMode val="factor"/>
          <c:yMode val="factor"/>
          <c:x val="-0.039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35"/>
          <c:w val="0.757"/>
          <c:h val="0.80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'fte data'!$A$6</c:f>
              <c:strCache>
                <c:ptCount val="1"/>
                <c:pt idx="0">
                  <c:v>In-District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'fte data'!$B$1:$V$4</c:f>
              <c:multiLvlStrCache>
                <c:ptCount val="17"/>
                <c:lvl>
                  <c:pt idx="0">
                    <c:v>FY2008</c:v>
                  </c:pt>
                  <c:pt idx="1">
                    <c:v>0</c:v>
                  </c:pt>
                  <c:pt idx="2">
                    <c:v>FY2009</c:v>
                  </c:pt>
                  <c:pt idx="3">
                    <c:v>0</c:v>
                  </c:pt>
                  <c:pt idx="4">
                    <c:v>FY2010</c:v>
                  </c:pt>
                  <c:pt idx="5">
                    <c:v>0</c:v>
                  </c:pt>
                  <c:pt idx="6">
                    <c:v>FY2011</c:v>
                  </c:pt>
                  <c:pt idx="7">
                    <c:v>0</c:v>
                  </c:pt>
                  <c:pt idx="8">
                    <c:v>FY2012</c:v>
                  </c:pt>
                  <c:pt idx="9">
                    <c:v>0</c:v>
                  </c:pt>
                  <c:pt idx="10">
                    <c:v>FY2013</c:v>
                  </c:pt>
                  <c:pt idx="11">
                    <c:v>0</c:v>
                  </c:pt>
                  <c:pt idx="12">
                    <c:v>FY2014</c:v>
                  </c:pt>
                  <c:pt idx="13">
                    <c:v>0</c:v>
                  </c:pt>
                  <c:pt idx="14">
                    <c:v>FY2015</c:v>
                  </c:pt>
                  <c:pt idx="15">
                    <c:v>0</c:v>
                  </c:pt>
                  <c:pt idx="16">
                    <c:v>Prog. FY2016</c:v>
                  </c:pt>
                </c:lvl>
              </c:multiLvlStrCache>
            </c:multiLvlStrRef>
          </c:cat>
          <c:val>
            <c:numRef>
              <c:f>'fte data'!$B$6:$T$6</c:f>
              <c:numCache>
                <c:ptCount val="17"/>
                <c:pt idx="0">
                  <c:v>1223</c:v>
                </c:pt>
                <c:pt idx="2">
                  <c:v>1414</c:v>
                </c:pt>
                <c:pt idx="4">
                  <c:v>1879</c:v>
                </c:pt>
                <c:pt idx="6">
                  <c:v>1907</c:v>
                </c:pt>
                <c:pt idx="8">
                  <c:v>1700</c:v>
                </c:pt>
                <c:pt idx="10">
                  <c:v>1583</c:v>
                </c:pt>
                <c:pt idx="12">
                  <c:v>1435</c:v>
                </c:pt>
                <c:pt idx="14">
                  <c:v>1298</c:v>
                </c:pt>
                <c:pt idx="16">
                  <c:v>1350</c:v>
                </c:pt>
              </c:numCache>
            </c:numRef>
          </c:val>
        </c:ser>
        <c:ser>
          <c:idx val="2"/>
          <c:order val="1"/>
          <c:tx>
            <c:strRef>
              <c:f>'fte data'!$A$7</c:f>
              <c:strCache>
                <c:ptCount val="1"/>
                <c:pt idx="0">
                  <c:v>Out-of-District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'fte data'!$B$1:$V$4</c:f>
              <c:multiLvlStrCache>
                <c:ptCount val="17"/>
                <c:lvl>
                  <c:pt idx="0">
                    <c:v>FY2008</c:v>
                  </c:pt>
                  <c:pt idx="1">
                    <c:v>0</c:v>
                  </c:pt>
                  <c:pt idx="2">
                    <c:v>FY2009</c:v>
                  </c:pt>
                  <c:pt idx="3">
                    <c:v>0</c:v>
                  </c:pt>
                  <c:pt idx="4">
                    <c:v>FY2010</c:v>
                  </c:pt>
                  <c:pt idx="5">
                    <c:v>0</c:v>
                  </c:pt>
                  <c:pt idx="6">
                    <c:v>FY2011</c:v>
                  </c:pt>
                  <c:pt idx="7">
                    <c:v>0</c:v>
                  </c:pt>
                  <c:pt idx="8">
                    <c:v>FY2012</c:v>
                  </c:pt>
                  <c:pt idx="9">
                    <c:v>0</c:v>
                  </c:pt>
                  <c:pt idx="10">
                    <c:v>FY2013</c:v>
                  </c:pt>
                  <c:pt idx="11">
                    <c:v>0</c:v>
                  </c:pt>
                  <c:pt idx="12">
                    <c:v>FY2014</c:v>
                  </c:pt>
                  <c:pt idx="13">
                    <c:v>0</c:v>
                  </c:pt>
                  <c:pt idx="14">
                    <c:v>FY2015</c:v>
                  </c:pt>
                  <c:pt idx="15">
                    <c:v>0</c:v>
                  </c:pt>
                  <c:pt idx="16">
                    <c:v>Prog. FY2016</c:v>
                  </c:pt>
                </c:lvl>
              </c:multiLvlStrCache>
            </c:multiLvlStrRef>
          </c:cat>
          <c:val>
            <c:numRef>
              <c:f>'fte data'!$B$7:$T$7</c:f>
              <c:numCache>
                <c:ptCount val="17"/>
                <c:pt idx="0">
                  <c:v>86</c:v>
                </c:pt>
                <c:pt idx="2">
                  <c:v>103</c:v>
                </c:pt>
                <c:pt idx="4">
                  <c:v>141</c:v>
                </c:pt>
                <c:pt idx="6">
                  <c:v>146</c:v>
                </c:pt>
                <c:pt idx="8">
                  <c:v>145</c:v>
                </c:pt>
                <c:pt idx="10">
                  <c:v>131</c:v>
                </c:pt>
                <c:pt idx="12">
                  <c:v>124</c:v>
                </c:pt>
                <c:pt idx="14">
                  <c:v>160</c:v>
                </c:pt>
                <c:pt idx="16">
                  <c:v>160</c:v>
                </c:pt>
              </c:numCache>
            </c:numRef>
          </c:val>
        </c:ser>
        <c:ser>
          <c:idx val="3"/>
          <c:order val="2"/>
          <c:tx>
            <c:strRef>
              <c:f>'fte data'!$A$8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'fte data'!$B$1:$V$4</c:f>
              <c:multiLvlStrCache>
                <c:ptCount val="17"/>
                <c:lvl>
                  <c:pt idx="0">
                    <c:v>FY2008</c:v>
                  </c:pt>
                  <c:pt idx="1">
                    <c:v>0</c:v>
                  </c:pt>
                  <c:pt idx="2">
                    <c:v>FY2009</c:v>
                  </c:pt>
                  <c:pt idx="3">
                    <c:v>0</c:v>
                  </c:pt>
                  <c:pt idx="4">
                    <c:v>FY2010</c:v>
                  </c:pt>
                  <c:pt idx="5">
                    <c:v>0</c:v>
                  </c:pt>
                  <c:pt idx="6">
                    <c:v>FY2011</c:v>
                  </c:pt>
                  <c:pt idx="7">
                    <c:v>0</c:v>
                  </c:pt>
                  <c:pt idx="8">
                    <c:v>FY2012</c:v>
                  </c:pt>
                  <c:pt idx="9">
                    <c:v>0</c:v>
                  </c:pt>
                  <c:pt idx="10">
                    <c:v>FY2013</c:v>
                  </c:pt>
                  <c:pt idx="11">
                    <c:v>0</c:v>
                  </c:pt>
                  <c:pt idx="12">
                    <c:v>FY2014</c:v>
                  </c:pt>
                  <c:pt idx="13">
                    <c:v>0</c:v>
                  </c:pt>
                  <c:pt idx="14">
                    <c:v>FY2015</c:v>
                  </c:pt>
                  <c:pt idx="15">
                    <c:v>0</c:v>
                  </c:pt>
                  <c:pt idx="16">
                    <c:v>Prog. FY2016</c:v>
                  </c:pt>
                </c:lvl>
              </c:multiLvlStrCache>
            </c:multiLvlStrRef>
          </c:cat>
          <c:val>
            <c:numRef>
              <c:f>'fte data'!$B$8:$T$8</c:f>
              <c:numCache>
                <c:ptCount val="17"/>
                <c:pt idx="0">
                  <c:v>43</c:v>
                </c:pt>
                <c:pt idx="2">
                  <c:v>36</c:v>
                </c:pt>
                <c:pt idx="4">
                  <c:v>54</c:v>
                </c:pt>
                <c:pt idx="6">
                  <c:v>52</c:v>
                </c:pt>
                <c:pt idx="8">
                  <c:v>71</c:v>
                </c:pt>
                <c:pt idx="10">
                  <c:v>62</c:v>
                </c:pt>
                <c:pt idx="12">
                  <c:v>65</c:v>
                </c:pt>
                <c:pt idx="14">
                  <c:v>62</c:v>
                </c:pt>
                <c:pt idx="16">
                  <c:v>62</c:v>
                </c:pt>
              </c:numCache>
            </c:numRef>
          </c:val>
        </c:ser>
        <c:ser>
          <c:idx val="4"/>
          <c:order val="3"/>
          <c:tx>
            <c:strRef>
              <c:f>'fte data'!$A$9</c:f>
              <c:strCache>
                <c:ptCount val="1"/>
                <c:pt idx="0">
                  <c:v>WUE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'fte data'!$B$1:$V$4</c:f>
              <c:multiLvlStrCache>
                <c:ptCount val="17"/>
                <c:lvl>
                  <c:pt idx="0">
                    <c:v>FY2008</c:v>
                  </c:pt>
                  <c:pt idx="1">
                    <c:v>0</c:v>
                  </c:pt>
                  <c:pt idx="2">
                    <c:v>FY2009</c:v>
                  </c:pt>
                  <c:pt idx="3">
                    <c:v>0</c:v>
                  </c:pt>
                  <c:pt idx="4">
                    <c:v>FY2010</c:v>
                  </c:pt>
                  <c:pt idx="5">
                    <c:v>0</c:v>
                  </c:pt>
                  <c:pt idx="6">
                    <c:v>FY2011</c:v>
                  </c:pt>
                  <c:pt idx="7">
                    <c:v>0</c:v>
                  </c:pt>
                  <c:pt idx="8">
                    <c:v>FY2012</c:v>
                  </c:pt>
                  <c:pt idx="9">
                    <c:v>0</c:v>
                  </c:pt>
                  <c:pt idx="10">
                    <c:v>FY2013</c:v>
                  </c:pt>
                  <c:pt idx="11">
                    <c:v>0</c:v>
                  </c:pt>
                  <c:pt idx="12">
                    <c:v>FY2014</c:v>
                  </c:pt>
                  <c:pt idx="13">
                    <c:v>0</c:v>
                  </c:pt>
                  <c:pt idx="14">
                    <c:v>FY2015</c:v>
                  </c:pt>
                  <c:pt idx="15">
                    <c:v>0</c:v>
                  </c:pt>
                  <c:pt idx="16">
                    <c:v>Prog. FY2016</c:v>
                  </c:pt>
                </c:lvl>
              </c:multiLvlStrCache>
            </c:multiLvlStrRef>
          </c:cat>
          <c:val>
            <c:numRef>
              <c:f>'fte data'!$B$9:$T$9</c:f>
              <c:numCache>
                <c:ptCount val="17"/>
                <c:pt idx="0">
                  <c:v>8</c:v>
                </c:pt>
                <c:pt idx="2">
                  <c:v>4</c:v>
                </c:pt>
                <c:pt idx="4">
                  <c:v>2</c:v>
                </c:pt>
                <c:pt idx="6">
                  <c:v>0</c:v>
                </c:pt>
                <c:pt idx="8">
                  <c:v>4</c:v>
                </c:pt>
                <c:pt idx="10">
                  <c:v>5</c:v>
                </c:pt>
                <c:pt idx="12">
                  <c:v>2</c:v>
                </c:pt>
                <c:pt idx="14">
                  <c:v>6</c:v>
                </c:pt>
                <c:pt idx="16">
                  <c:v>6</c:v>
                </c:pt>
              </c:numCache>
            </c:numRef>
          </c:val>
        </c:ser>
        <c:ser>
          <c:idx val="5"/>
          <c:order val="4"/>
          <c:tx>
            <c:strRef>
              <c:f>'fte data'!$A$10</c:f>
              <c:strCache>
                <c:ptCount val="1"/>
                <c:pt idx="0">
                  <c:v>Total FTE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multiLvlStrRef>
              <c:f>'fte data'!$B$1:$V$4</c:f>
              <c:multiLvlStrCache>
                <c:ptCount val="17"/>
                <c:lvl>
                  <c:pt idx="0">
                    <c:v>FY2008</c:v>
                  </c:pt>
                  <c:pt idx="1">
                    <c:v>0</c:v>
                  </c:pt>
                  <c:pt idx="2">
                    <c:v>FY2009</c:v>
                  </c:pt>
                  <c:pt idx="3">
                    <c:v>0</c:v>
                  </c:pt>
                  <c:pt idx="4">
                    <c:v>FY2010</c:v>
                  </c:pt>
                  <c:pt idx="5">
                    <c:v>0</c:v>
                  </c:pt>
                  <c:pt idx="6">
                    <c:v>FY2011</c:v>
                  </c:pt>
                  <c:pt idx="7">
                    <c:v>0</c:v>
                  </c:pt>
                  <c:pt idx="8">
                    <c:v>FY2012</c:v>
                  </c:pt>
                  <c:pt idx="9">
                    <c:v>0</c:v>
                  </c:pt>
                  <c:pt idx="10">
                    <c:v>FY2013</c:v>
                  </c:pt>
                  <c:pt idx="11">
                    <c:v>0</c:v>
                  </c:pt>
                  <c:pt idx="12">
                    <c:v>FY2014</c:v>
                  </c:pt>
                  <c:pt idx="13">
                    <c:v>0</c:v>
                  </c:pt>
                  <c:pt idx="14">
                    <c:v>FY2015</c:v>
                  </c:pt>
                  <c:pt idx="15">
                    <c:v>0</c:v>
                  </c:pt>
                  <c:pt idx="16">
                    <c:v>Prog. FY2016</c:v>
                  </c:pt>
                </c:lvl>
              </c:multiLvlStrCache>
            </c:multiLvlStrRef>
          </c:cat>
          <c:val>
            <c:numRef>
              <c:f>'fte data'!$B$10:$T$10</c:f>
              <c:numCache>
                <c:ptCount val="17"/>
                <c:pt idx="0">
                  <c:v>1360</c:v>
                </c:pt>
                <c:pt idx="2">
                  <c:v>1557</c:v>
                </c:pt>
                <c:pt idx="4">
                  <c:v>2076</c:v>
                </c:pt>
                <c:pt idx="6">
                  <c:v>2105</c:v>
                </c:pt>
                <c:pt idx="8">
                  <c:v>1920</c:v>
                </c:pt>
                <c:pt idx="10">
                  <c:v>1781</c:v>
                </c:pt>
                <c:pt idx="12">
                  <c:v>1626</c:v>
                </c:pt>
                <c:pt idx="14">
                  <c:v>1526</c:v>
                </c:pt>
                <c:pt idx="16">
                  <c:v>1578</c:v>
                </c:pt>
              </c:numCache>
            </c:numRef>
          </c:val>
        </c:ser>
        <c:axId val="50758864"/>
        <c:axId val="54176593"/>
      </c:bar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76593"/>
        <c:crosses val="autoZero"/>
        <c:auto val="1"/>
        <c:lblOffset val="100"/>
        <c:tickLblSkip val="1"/>
        <c:noMultiLvlLbl val="0"/>
      </c:catAx>
      <c:valAx>
        <c:axId val="54176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588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.2955"/>
          <c:w val="0.13725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Funding per FTE by Source of Revenue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FTE=15 credit hours per semester or 30 credit hours per academic year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685"/>
          <c:w val="0.707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'rev per fte'!$B$24</c:f>
              <c:strCache>
                <c:ptCount val="1"/>
                <c:pt idx="0">
                  <c:v>Tuition per FTE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'rev per fte'!$C$5:$H$5</c:f>
              <c:strCache>
                <c:ptCount val="5"/>
                <c:pt idx="0">
                  <c:v>FY2012 Actual</c:v>
                </c:pt>
                <c:pt idx="1">
                  <c:v>FY2013 Actual</c:v>
                </c:pt>
                <c:pt idx="2">
                  <c:v>FY2014</c:v>
                </c:pt>
                <c:pt idx="3">
                  <c:v>FY2015  Estimated</c:v>
                </c:pt>
                <c:pt idx="4">
                  <c:v>FY2016 Budget</c:v>
                </c:pt>
              </c:strCache>
            </c:strRef>
          </c:cat>
          <c:val>
            <c:numRef>
              <c:f>'rev per fte'!$C$24:$H$24</c:f>
              <c:numCache>
                <c:ptCount val="5"/>
                <c:pt idx="0">
                  <c:v>3004.946354166667</c:v>
                </c:pt>
                <c:pt idx="1">
                  <c:v>3043.1633913531723</c:v>
                </c:pt>
                <c:pt idx="2">
                  <c:v>2999.6722017220172</c:v>
                </c:pt>
                <c:pt idx="3">
                  <c:v>3008.935124508519</c:v>
                </c:pt>
                <c:pt idx="4">
                  <c:v>3071.555133079848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'rev per fte'!$B$25</c:f>
              <c:strCache>
                <c:ptCount val="1"/>
                <c:pt idx="0">
                  <c:v>Local Appropriations per FTE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'rev per fte'!$C$5:$H$5</c:f>
              <c:strCache>
                <c:ptCount val="5"/>
                <c:pt idx="0">
                  <c:v>FY2012 Actual</c:v>
                </c:pt>
                <c:pt idx="1">
                  <c:v>FY2013 Actual</c:v>
                </c:pt>
                <c:pt idx="2">
                  <c:v>FY2014</c:v>
                </c:pt>
                <c:pt idx="3">
                  <c:v>FY2015  Estimated</c:v>
                </c:pt>
                <c:pt idx="4">
                  <c:v>FY2016 Budget</c:v>
                </c:pt>
              </c:strCache>
            </c:strRef>
          </c:cat>
          <c:val>
            <c:numRef>
              <c:f>'rev per fte'!$C$25:$H$25</c:f>
              <c:numCache>
                <c:ptCount val="5"/>
                <c:pt idx="0">
                  <c:v>1741.9791666666667</c:v>
                </c:pt>
                <c:pt idx="1">
                  <c:v>1899.21392476137</c:v>
                </c:pt>
                <c:pt idx="2">
                  <c:v>2323.8050430504304</c:v>
                </c:pt>
                <c:pt idx="3">
                  <c:v>2850.9174311926604</c:v>
                </c:pt>
                <c:pt idx="4">
                  <c:v>2936.2769328263626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'rev per fte'!$B$29</c:f>
              <c:strCache>
                <c:ptCount val="1"/>
                <c:pt idx="0">
                  <c:v>State Allocation per FTE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'rev per fte'!$C$5:$H$5</c:f>
              <c:strCache>
                <c:ptCount val="5"/>
                <c:pt idx="0">
                  <c:v>FY2012 Actual</c:v>
                </c:pt>
                <c:pt idx="1">
                  <c:v>FY2013 Actual</c:v>
                </c:pt>
                <c:pt idx="2">
                  <c:v>FY2014</c:v>
                </c:pt>
                <c:pt idx="3">
                  <c:v>FY2015  Estimated</c:v>
                </c:pt>
                <c:pt idx="4">
                  <c:v>FY2016 Budget</c:v>
                </c:pt>
              </c:strCache>
            </c:strRef>
          </c:cat>
          <c:val>
            <c:numRef>
              <c:f>'rev per fte'!$C$29:$H$29</c:f>
              <c:numCache>
                <c:ptCount val="5"/>
                <c:pt idx="0">
                  <c:v>3681.1380208333335</c:v>
                </c:pt>
                <c:pt idx="1">
                  <c:v>4008.8983717012916</c:v>
                </c:pt>
                <c:pt idx="2">
                  <c:v>5399.851783517835</c:v>
                </c:pt>
                <c:pt idx="3">
                  <c:v>6027.131716906946</c:v>
                </c:pt>
                <c:pt idx="4">
                  <c:v>5783.452471482889</c:v>
                </c:pt>
              </c:numCache>
            </c:numRef>
          </c:val>
          <c:smooth val="0"/>
        </c:ser>
        <c:marker val="1"/>
        <c:axId val="17827290"/>
        <c:axId val="26227883"/>
      </c:lineChart>
      <c:catAx>
        <c:axId val="17827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27883"/>
        <c:crosses val="autoZero"/>
        <c:auto val="1"/>
        <c:lblOffset val="100"/>
        <c:tickLblSkip val="1"/>
        <c:noMultiLvlLbl val="0"/>
      </c:catAx>
      <c:valAx>
        <c:axId val="26227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72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428"/>
          <c:w val="0.21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 Semester-  Full Time Resident Tuition &amp; Fees Comparison</a:t>
            </a:r>
          </a:p>
        </c:rich>
      </c:tx>
      <c:layout>
        <c:manualLayout>
          <c:xMode val="factor"/>
          <c:yMode val="factor"/>
          <c:x val="-0.0187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805"/>
          <c:w val="0.9705"/>
          <c:h val="0.8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't&amp;f MUS'!$A$4</c:f>
              <c:strCache>
                <c:ptCount val="1"/>
                <c:pt idx="0">
                  <c:v>Mand. Tuition &amp; Fees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't&amp;f MUS'!$B$2:$P$2</c:f>
              <c:strCache>
                <c:ptCount val="15"/>
                <c:pt idx="0">
                  <c:v>Bozeman</c:v>
                </c:pt>
                <c:pt idx="1">
                  <c:v>Tech - Lower Division</c:v>
                </c:pt>
                <c:pt idx="2">
                  <c:v>Missoula - Lower Division</c:v>
                </c:pt>
                <c:pt idx="3">
                  <c:v>Billings</c:v>
                </c:pt>
                <c:pt idx="4">
                  <c:v>Northern - Lower Division</c:v>
                </c:pt>
                <c:pt idx="5">
                  <c:v>Western - Lower Division</c:v>
                </c:pt>
                <c:pt idx="6">
                  <c:v>FVCC (in-district)</c:v>
                </c:pt>
                <c:pt idx="7">
                  <c:v>Miles City CC (in-district)</c:v>
                </c:pt>
                <c:pt idx="8">
                  <c:v>City College-Billings</c:v>
                </c:pt>
                <c:pt idx="9">
                  <c:v>Dawson CC (in-district)</c:v>
                </c:pt>
                <c:pt idx="10">
                  <c:v>Missoula  College</c:v>
                </c:pt>
                <c:pt idx="11">
                  <c:v>Highlands College - Butte</c:v>
                </c:pt>
                <c:pt idx="12">
                  <c:v>Gallatin College-Bozeman</c:v>
                </c:pt>
                <c:pt idx="13">
                  <c:v>Great Falls College</c:v>
                </c:pt>
                <c:pt idx="14">
                  <c:v>Helena College</c:v>
                </c:pt>
              </c:strCache>
            </c:strRef>
          </c:cat>
          <c:val>
            <c:numRef>
              <c:f>'t&amp;f MUS'!$B$4:$P$4</c:f>
              <c:numCache>
                <c:ptCount val="15"/>
                <c:pt idx="0">
                  <c:v>3425</c:v>
                </c:pt>
                <c:pt idx="1">
                  <c:v>3289</c:v>
                </c:pt>
                <c:pt idx="2">
                  <c:v>3079</c:v>
                </c:pt>
                <c:pt idx="3">
                  <c:v>2904</c:v>
                </c:pt>
                <c:pt idx="4">
                  <c:v>2435</c:v>
                </c:pt>
                <c:pt idx="5">
                  <c:v>2113</c:v>
                </c:pt>
                <c:pt idx="6">
                  <c:v>1983</c:v>
                </c:pt>
                <c:pt idx="7">
                  <c:v>1973</c:v>
                </c:pt>
                <c:pt idx="8">
                  <c:v>1905</c:v>
                </c:pt>
                <c:pt idx="9">
                  <c:v>1785</c:v>
                </c:pt>
                <c:pt idx="10">
                  <c:v>1772</c:v>
                </c:pt>
                <c:pt idx="11">
                  <c:v>1651</c:v>
                </c:pt>
                <c:pt idx="12">
                  <c:v>1572</c:v>
                </c:pt>
                <c:pt idx="13">
                  <c:v>1565</c:v>
                </c:pt>
                <c:pt idx="14">
                  <c:v>1535</c:v>
                </c:pt>
              </c:numCache>
            </c:numRef>
          </c:val>
        </c:ser>
        <c:overlap val="100"/>
        <c:gapWidth val="75"/>
        <c:axId val="34724356"/>
        <c:axId val="44083749"/>
      </c:barChart>
      <c:catAx>
        <c:axId val="3472435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83749"/>
        <c:crosses val="autoZero"/>
        <c:auto val="1"/>
        <c:lblOffset val="100"/>
        <c:tickLblSkip val="1"/>
        <c:noMultiLvlLbl val="0"/>
      </c:catAx>
      <c:valAx>
        <c:axId val="440837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24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25"/>
          <c:y val="0.95775"/>
          <c:w val="0.11225"/>
          <c:h val="0.0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>
    <tabColor indexed="39"/>
  </sheetPr>
  <sheetViews>
    <sheetView workbookViewId="0" zoomScale="85"/>
  </sheetViews>
  <pageMargins left="0.18" right="0.18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>
    <tabColor indexed="39"/>
  </sheetPr>
  <sheetViews>
    <sheetView workbookViewId="0" zoomScale="85"/>
  </sheetViews>
  <pageMargins left="0.18" right="0.18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1">
    <tabColor indexed="39"/>
  </sheetPr>
  <sheetViews>
    <sheetView workbookViewId="0" zoomScale="85"/>
  </sheetViews>
  <pageMargins left="0.18" right="0.18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8">
    <tabColor indexed="39"/>
  </sheetPr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0.471</cdr:y>
    </cdr:from>
    <cdr:to>
      <cdr:x>0.0345</cdr:x>
      <cdr:y>0.51775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2781300"/>
          <a:ext cx="257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924550"/>
    <xdr:graphicFrame>
      <xdr:nvGraphicFramePr>
        <xdr:cNvPr id="1" name="Shape 1025"/>
        <xdr:cNvGraphicFramePr/>
      </xdr:nvGraphicFramePr>
      <xdr:xfrm>
        <a:off x="0" y="0"/>
        <a:ext cx="97155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0.4595</cdr:y>
    </cdr:from>
    <cdr:to>
      <cdr:x>0.0485</cdr:x>
      <cdr:y>0.50475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2714625"/>
          <a:ext cx="371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924550"/>
    <xdr:graphicFrame>
      <xdr:nvGraphicFramePr>
        <xdr:cNvPr id="1" name="Shape 1025"/>
        <xdr:cNvGraphicFramePr/>
      </xdr:nvGraphicFramePr>
      <xdr:xfrm>
        <a:off x="0" y="0"/>
        <a:ext cx="97155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17</xdr:row>
      <xdr:rowOff>152400</xdr:rowOff>
    </xdr:from>
    <xdr:to>
      <xdr:col>14</xdr:col>
      <xdr:colOff>285750</xdr:colOff>
      <xdr:row>19</xdr:row>
      <xdr:rowOff>28575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620250" y="2505075"/>
          <a:ext cx="7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133350</xdr:colOff>
      <xdr:row>21</xdr:row>
      <xdr:rowOff>9525</xdr:rowOff>
    </xdr:from>
    <xdr:to>
      <xdr:col>0</xdr:col>
      <xdr:colOff>476250</xdr:colOff>
      <xdr:row>23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33350" y="2686050"/>
          <a:ext cx="342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0.51425</cdr:y>
    </cdr:from>
    <cdr:to>
      <cdr:x>0.063</cdr:x>
      <cdr:y>0.575</cdr:y>
    </cdr:to>
    <cdr:sp>
      <cdr:nvSpPr>
        <cdr:cNvPr id="1" name="Text Box 6"/>
        <cdr:cNvSpPr txBox="1">
          <a:spLocks noChangeArrowheads="1"/>
        </cdr:cNvSpPr>
      </cdr:nvSpPr>
      <cdr:spPr>
        <a:xfrm>
          <a:off x="219075" y="3038475"/>
          <a:ext cx="3905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924550"/>
    <xdr:graphicFrame>
      <xdr:nvGraphicFramePr>
        <xdr:cNvPr id="1" name="Shape 1025"/>
        <xdr:cNvGraphicFramePr/>
      </xdr:nvGraphicFramePr>
      <xdr:xfrm>
        <a:off x="0" y="0"/>
        <a:ext cx="97155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9</xdr:row>
      <xdr:rowOff>0</xdr:rowOff>
    </xdr:from>
    <xdr:to>
      <xdr:col>8</xdr:col>
      <xdr:colOff>523875</xdr:colOff>
      <xdr:row>9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72350" y="1714500"/>
          <a:ext cx="2952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0.55925</cdr:y>
    </cdr:from>
    <cdr:to>
      <cdr:x>0.05325</cdr:x>
      <cdr:y>0.572</cdr:y>
    </cdr:to>
    <cdr:sp>
      <cdr:nvSpPr>
        <cdr:cNvPr id="1" name="Text Box 1"/>
        <cdr:cNvSpPr txBox="1">
          <a:spLocks noChangeArrowheads="1"/>
        </cdr:cNvSpPr>
      </cdr:nvSpPr>
      <cdr:spPr>
        <a:xfrm flipH="1">
          <a:off x="409575" y="3305175"/>
          <a:ext cx="4762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0.07625</cdr:x>
      <cdr:y>0.0175</cdr:y>
    </cdr:from>
    <cdr:to>
      <cdr:x>0.3325</cdr:x>
      <cdr:y>0.07025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57225" y="95250"/>
          <a:ext cx="2219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0.1585</cdr:x>
      <cdr:y>0.0155</cdr:y>
    </cdr:from>
    <cdr:to>
      <cdr:x>0.32425</cdr:x>
      <cdr:y>0.0915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371600" y="85725"/>
          <a:ext cx="14382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0.84625</cdr:x>
      <cdr:y>0.02125</cdr:y>
    </cdr:from>
    <cdr:to>
      <cdr:x>0.9505</cdr:x>
      <cdr:y>0.08</cdr:y>
    </cdr:to>
    <cdr:sp>
      <cdr:nvSpPr>
        <cdr:cNvPr id="4" name="TextBox 4"/>
        <cdr:cNvSpPr txBox="1">
          <a:spLocks noChangeArrowheads="1"/>
        </cdr:cNvSpPr>
      </cdr:nvSpPr>
      <cdr:spPr>
        <a:xfrm>
          <a:off x="7334250" y="123825"/>
          <a:ext cx="9048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Fall 2015 
</a:t>
          </a:r>
        </a:p>
      </cdr:txBody>
    </cdr:sp>
  </cdr:relSizeAnchor>
  <cdr:relSizeAnchor xmlns:cdr="http://schemas.openxmlformats.org/drawingml/2006/chartDrawing">
    <cdr:from>
      <cdr:x>0.65325</cdr:x>
      <cdr:y>0.939</cdr:y>
    </cdr:from>
    <cdr:to>
      <cdr:x>0.712</cdr:x>
      <cdr:y>0.98075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5667375" y="556260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0.72475</cdr:x>
      <cdr:y>0.9085</cdr:y>
    </cdr:from>
    <cdr:to>
      <cdr:x>0.8</cdr:x>
      <cdr:y>1</cdr:y>
    </cdr:to>
    <cdr:sp fLocksText="0">
      <cdr:nvSpPr>
        <cdr:cNvPr id="6" name="TextBox 5"/>
        <cdr:cNvSpPr txBox="1">
          <a:spLocks noChangeArrowheads="1"/>
        </cdr:cNvSpPr>
      </cdr:nvSpPr>
      <cdr:spPr>
        <a:xfrm>
          <a:off x="6286500" y="5381625"/>
          <a:ext cx="6572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0.59425</cdr:x>
      <cdr:y>0.9445</cdr:y>
    </cdr:from>
    <cdr:to>
      <cdr:x>0.63775</cdr:x>
      <cdr:y>1</cdr:y>
    </cdr:to>
    <cdr:sp>
      <cdr:nvSpPr>
        <cdr:cNvPr id="7" name="TextBox 6"/>
        <cdr:cNvSpPr txBox="1">
          <a:spLocks noChangeArrowheads="1"/>
        </cdr:cNvSpPr>
      </cdr:nvSpPr>
      <cdr:spPr>
        <a:xfrm>
          <a:off x="5153025" y="5591175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B22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86.421875" style="14" customWidth="1"/>
    <col min="2" max="16384" width="9.140625" style="14" customWidth="1"/>
  </cols>
  <sheetData>
    <row r="1" spans="1:2" ht="20.25">
      <c r="A1" s="183" t="s">
        <v>169</v>
      </c>
      <c r="B1" s="183"/>
    </row>
    <row r="2" ht="20.25">
      <c r="A2" s="49" t="s">
        <v>188</v>
      </c>
    </row>
    <row r="3" spans="1:2" ht="18">
      <c r="A3" s="184" t="s">
        <v>83</v>
      </c>
      <c r="B3" s="184"/>
    </row>
    <row r="5" ht="15.75">
      <c r="B5" s="50" t="s">
        <v>84</v>
      </c>
    </row>
    <row r="6" ht="13.5">
      <c r="B6" s="51"/>
    </row>
    <row r="7" spans="1:2" ht="13.5">
      <c r="A7" s="14" t="s">
        <v>117</v>
      </c>
      <c r="B7" s="51">
        <v>1</v>
      </c>
    </row>
    <row r="8" spans="1:2" ht="13.5">
      <c r="A8" s="52"/>
      <c r="B8" s="51"/>
    </row>
    <row r="9" spans="1:2" ht="13.5">
      <c r="A9" s="14" t="s">
        <v>107</v>
      </c>
      <c r="B9" s="51">
        <v>2</v>
      </c>
    </row>
    <row r="10" ht="13.5">
      <c r="B10" s="51"/>
    </row>
    <row r="11" spans="1:2" ht="13.5">
      <c r="A11" s="14" t="s">
        <v>85</v>
      </c>
      <c r="B11" s="51">
        <v>3</v>
      </c>
    </row>
    <row r="12" ht="13.5">
      <c r="B12" s="51"/>
    </row>
    <row r="13" spans="1:2" ht="13.5">
      <c r="A13" s="14" t="s">
        <v>109</v>
      </c>
      <c r="B13" s="51">
        <v>4</v>
      </c>
    </row>
    <row r="14" ht="13.5">
      <c r="B14" s="51"/>
    </row>
    <row r="15" spans="1:2" ht="13.5" hidden="1">
      <c r="A15" s="14" t="s">
        <v>110</v>
      </c>
      <c r="B15" s="51">
        <v>5</v>
      </c>
    </row>
    <row r="16" ht="13.5" hidden="1">
      <c r="B16" s="51"/>
    </row>
    <row r="17" spans="1:2" ht="13.5">
      <c r="A17" s="14" t="s">
        <v>86</v>
      </c>
      <c r="B17" s="51">
        <v>5</v>
      </c>
    </row>
    <row r="18" ht="13.5">
      <c r="B18" s="51"/>
    </row>
    <row r="19" spans="1:2" ht="13.5">
      <c r="A19" s="14" t="s">
        <v>111</v>
      </c>
      <c r="B19" s="51">
        <v>6</v>
      </c>
    </row>
    <row r="20" ht="13.5">
      <c r="B20" s="51"/>
    </row>
    <row r="21" spans="1:2" ht="27">
      <c r="A21" s="54" t="s">
        <v>87</v>
      </c>
      <c r="B21" s="53">
        <v>7</v>
      </c>
    </row>
    <row r="22" ht="13.5">
      <c r="B22" s="51"/>
    </row>
  </sheetData>
  <sheetProtection/>
  <mergeCells count="2">
    <mergeCell ref="A1:B1"/>
    <mergeCell ref="A3:B3"/>
  </mergeCells>
  <printOptions/>
  <pageMargins left="0.62" right="0.1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4:M40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25.140625" style="2" customWidth="1"/>
    <col min="2" max="2" width="13.421875" style="3" hidden="1" customWidth="1"/>
    <col min="3" max="3" width="15.57421875" style="3" customWidth="1"/>
    <col min="4" max="4" width="15.140625" style="3" customWidth="1"/>
    <col min="5" max="5" width="14.421875" style="3" customWidth="1"/>
    <col min="6" max="6" width="14.00390625" style="66" customWidth="1"/>
    <col min="7" max="7" width="15.140625" style="3" customWidth="1"/>
    <col min="8" max="8" width="12.421875" style="0" bestFit="1" customWidth="1"/>
    <col min="9" max="9" width="17.421875" style="11" bestFit="1" customWidth="1"/>
    <col min="10" max="10" width="11.7109375" style="11" bestFit="1" customWidth="1"/>
    <col min="11" max="11" width="11.7109375" style="0" bestFit="1" customWidth="1"/>
    <col min="12" max="13" width="9.140625" style="3" customWidth="1"/>
    <col min="14" max="16384" width="9.140625" style="2" customWidth="1"/>
  </cols>
  <sheetData>
    <row r="4" spans="2:12" ht="13.5">
      <c r="B4" s="5"/>
      <c r="C4" s="5"/>
      <c r="D4" s="5"/>
      <c r="E4" s="5"/>
      <c r="F4" s="67"/>
      <c r="G4" s="5"/>
      <c r="H4" s="2"/>
      <c r="I4" s="3"/>
      <c r="J4" s="3"/>
      <c r="K4" s="2"/>
      <c r="L4" s="5"/>
    </row>
    <row r="5" spans="8:11" ht="13.5">
      <c r="H5" s="2"/>
      <c r="I5" s="3"/>
      <c r="J5" s="3"/>
      <c r="K5" s="2"/>
    </row>
    <row r="6" spans="8:11" ht="14.25" thickBot="1">
      <c r="H6" s="2"/>
      <c r="I6" s="3"/>
      <c r="J6" s="3"/>
      <c r="K6" s="2"/>
    </row>
    <row r="7" spans="1:11" ht="20.25" thickTop="1">
      <c r="A7" s="185" t="s">
        <v>95</v>
      </c>
      <c r="B7" s="186"/>
      <c r="C7" s="186"/>
      <c r="D7" s="186"/>
      <c r="E7" s="186"/>
      <c r="F7" s="186"/>
      <c r="G7" s="187"/>
      <c r="H7" s="2"/>
      <c r="I7" s="3"/>
      <c r="J7" s="3"/>
      <c r="K7" s="2"/>
    </row>
    <row r="8" spans="1:11" ht="17.25">
      <c r="A8" s="188" t="s">
        <v>96</v>
      </c>
      <c r="B8" s="189"/>
      <c r="C8" s="189"/>
      <c r="D8" s="189"/>
      <c r="E8" s="189"/>
      <c r="F8" s="189"/>
      <c r="G8" s="190"/>
      <c r="H8" s="2"/>
      <c r="I8" s="3"/>
      <c r="J8" s="3"/>
      <c r="K8" s="2"/>
    </row>
    <row r="9" spans="1:11" ht="42" customHeight="1">
      <c r="A9" s="135"/>
      <c r="B9" s="136" t="s">
        <v>2</v>
      </c>
      <c r="C9" s="137" t="s">
        <v>154</v>
      </c>
      <c r="D9" s="137" t="s">
        <v>164</v>
      </c>
      <c r="E9" s="137" t="s">
        <v>170</v>
      </c>
      <c r="F9" s="138" t="s">
        <v>171</v>
      </c>
      <c r="G9" s="138" t="s">
        <v>172</v>
      </c>
      <c r="H9" s="2"/>
      <c r="I9" s="3"/>
      <c r="J9" s="3"/>
      <c r="K9" s="2"/>
    </row>
    <row r="10" spans="1:11" ht="13.5">
      <c r="A10" s="139"/>
      <c r="B10" s="140"/>
      <c r="C10" s="141"/>
      <c r="D10" s="142"/>
      <c r="E10" s="142"/>
      <c r="F10" s="143"/>
      <c r="G10" s="143"/>
      <c r="H10" s="2"/>
      <c r="I10" s="3"/>
      <c r="J10" s="3"/>
      <c r="K10" s="2"/>
    </row>
    <row r="11" spans="1:11" ht="13.5">
      <c r="A11" s="144" t="s">
        <v>3</v>
      </c>
      <c r="B11" s="145" t="e">
        <f>#REF!+#REF!</f>
        <v>#REF!</v>
      </c>
      <c r="C11" s="146">
        <v>9231916</v>
      </c>
      <c r="D11" s="147">
        <v>9413023</v>
      </c>
      <c r="E11" s="147">
        <v>9827440</v>
      </c>
      <c r="F11" s="147">
        <v>10413166</v>
      </c>
      <c r="G11" s="147">
        <v>10578977</v>
      </c>
      <c r="H11" s="10"/>
      <c r="I11" s="3"/>
      <c r="J11" s="3"/>
      <c r="K11" s="2"/>
    </row>
    <row r="12" spans="1:11" ht="13.5">
      <c r="A12" s="148" t="s">
        <v>4</v>
      </c>
      <c r="B12" s="149" t="e">
        <f>#REF!+#REF!</f>
        <v>#REF!</v>
      </c>
      <c r="C12" s="150">
        <v>2750000</v>
      </c>
      <c r="D12" s="151">
        <v>2851263</v>
      </c>
      <c r="E12" s="151">
        <v>3466215</v>
      </c>
      <c r="F12" s="151">
        <v>3562568</v>
      </c>
      <c r="G12" s="151">
        <v>3734629</v>
      </c>
      <c r="H12" s="10"/>
      <c r="I12" s="3"/>
      <c r="J12" s="3"/>
      <c r="K12" s="2"/>
    </row>
    <row r="13" spans="1:11" ht="13.5">
      <c r="A13" s="144" t="s">
        <v>104</v>
      </c>
      <c r="B13" s="145" t="e">
        <f aca="true" t="shared" si="0" ref="B13:G13">SUM(B11:B12)</f>
        <v>#REF!</v>
      </c>
      <c r="C13" s="146">
        <f>SUM(C11:C12)</f>
        <v>11981916</v>
      </c>
      <c r="D13" s="147">
        <f>SUM(D11:D12)</f>
        <v>12264286</v>
      </c>
      <c r="E13" s="147">
        <f>SUM(E11:E12)</f>
        <v>13293655</v>
      </c>
      <c r="F13" s="147">
        <f t="shared" si="0"/>
        <v>13975734</v>
      </c>
      <c r="G13" s="147">
        <f t="shared" si="0"/>
        <v>14313606</v>
      </c>
      <c r="H13" s="10"/>
      <c r="I13" s="3"/>
      <c r="J13" s="3"/>
      <c r="K13" s="2"/>
    </row>
    <row r="14" spans="1:11" ht="13.5">
      <c r="A14" s="144"/>
      <c r="B14" s="145"/>
      <c r="C14" s="146"/>
      <c r="D14" s="147"/>
      <c r="E14" s="147"/>
      <c r="F14" s="147"/>
      <c r="G14" s="147"/>
      <c r="H14" s="2"/>
      <c r="I14" s="3"/>
      <c r="J14" s="3"/>
      <c r="K14" s="2"/>
    </row>
    <row r="15" spans="1:11" ht="13.5">
      <c r="A15" s="144" t="s">
        <v>6</v>
      </c>
      <c r="B15" s="145" t="e">
        <f>#REF!+#REF!</f>
        <v>#REF!</v>
      </c>
      <c r="C15" s="146">
        <v>3048900</v>
      </c>
      <c r="D15" s="147">
        <v>2658380</v>
      </c>
      <c r="E15" s="147">
        <v>3026669</v>
      </c>
      <c r="F15" s="147">
        <v>3036370</v>
      </c>
      <c r="G15" s="147">
        <v>3283514</v>
      </c>
      <c r="H15" s="10"/>
      <c r="I15" s="3"/>
      <c r="J15" s="3"/>
      <c r="K15" s="2"/>
    </row>
    <row r="16" spans="1:11" ht="13.5">
      <c r="A16" s="144" t="s">
        <v>7</v>
      </c>
      <c r="B16" s="145" t="e">
        <f>#REF!+#REF!</f>
        <v>#REF!</v>
      </c>
      <c r="C16" s="146">
        <v>331000</v>
      </c>
      <c r="D16" s="147">
        <v>384176</v>
      </c>
      <c r="E16" s="147">
        <v>401667</v>
      </c>
      <c r="F16" s="147">
        <v>370123</v>
      </c>
      <c r="G16" s="147">
        <v>220000</v>
      </c>
      <c r="H16" s="10"/>
      <c r="I16" s="3"/>
      <c r="J16" s="3"/>
      <c r="K16" s="2"/>
    </row>
    <row r="17" spans="1:11" ht="13.5">
      <c r="A17" s="144"/>
      <c r="B17" s="145"/>
      <c r="C17" s="146"/>
      <c r="D17" s="147"/>
      <c r="E17" s="147"/>
      <c r="F17" s="147"/>
      <c r="G17" s="147"/>
      <c r="H17" s="10"/>
      <c r="I17" s="3"/>
      <c r="J17" s="3"/>
      <c r="K17" s="2"/>
    </row>
    <row r="18" spans="1:11" ht="13.5">
      <c r="A18" s="144" t="s">
        <v>80</v>
      </c>
      <c r="B18" s="152" t="e">
        <f aca="true" t="shared" si="1" ref="B18:G18">SUM(B13:B17)</f>
        <v>#REF!</v>
      </c>
      <c r="C18" s="153">
        <f t="shared" si="1"/>
        <v>15361816</v>
      </c>
      <c r="D18" s="154">
        <f t="shared" si="1"/>
        <v>15306842</v>
      </c>
      <c r="E18" s="154">
        <f t="shared" si="1"/>
        <v>16721991</v>
      </c>
      <c r="F18" s="154">
        <f t="shared" si="1"/>
        <v>17382227</v>
      </c>
      <c r="G18" s="154">
        <f t="shared" si="1"/>
        <v>17817120</v>
      </c>
      <c r="H18" s="10"/>
      <c r="I18" s="3"/>
      <c r="J18" s="3"/>
      <c r="K18" s="2"/>
    </row>
    <row r="19" spans="1:11" ht="13.5">
      <c r="A19" s="144" t="s">
        <v>81</v>
      </c>
      <c r="B19" s="145" t="e">
        <f>#REF!+#REF!</f>
        <v>#REF!</v>
      </c>
      <c r="C19" s="146">
        <v>804310</v>
      </c>
      <c r="D19" s="147">
        <v>696053</v>
      </c>
      <c r="E19" s="147">
        <v>794922</v>
      </c>
      <c r="F19" s="147">
        <v>809782</v>
      </c>
      <c r="G19" s="147">
        <v>842000</v>
      </c>
      <c r="H19" s="10"/>
      <c r="I19" s="3"/>
      <c r="J19" s="3"/>
      <c r="K19" s="2"/>
    </row>
    <row r="20" spans="1:11" ht="13.5">
      <c r="A20" s="144"/>
      <c r="B20" s="145"/>
      <c r="C20" s="146"/>
      <c r="D20" s="146"/>
      <c r="E20" s="147"/>
      <c r="F20" s="147"/>
      <c r="G20" s="147"/>
      <c r="H20" s="2"/>
      <c r="I20" s="3"/>
      <c r="J20" s="3"/>
      <c r="K20" s="2"/>
    </row>
    <row r="21" spans="1:13" s="175" customFormat="1" ht="30.75" customHeight="1" thickBot="1">
      <c r="A21" s="169" t="s">
        <v>82</v>
      </c>
      <c r="B21" s="170" t="e">
        <f>SUM(B18:B20)</f>
        <v>#REF!</v>
      </c>
      <c r="C21" s="171">
        <f>SUM(C18:C20)</f>
        <v>16166126</v>
      </c>
      <c r="D21" s="171">
        <f>SUM(D18:D20)</f>
        <v>16002895</v>
      </c>
      <c r="E21" s="172">
        <f>+E19+E18</f>
        <v>17516913</v>
      </c>
      <c r="F21" s="172">
        <f>+F19+F18</f>
        <v>18192009</v>
      </c>
      <c r="G21" s="172">
        <f>+G19+G18</f>
        <v>18659120</v>
      </c>
      <c r="H21" s="173"/>
      <c r="I21" s="174"/>
      <c r="J21" s="174"/>
      <c r="L21" s="174"/>
      <c r="M21" s="174"/>
    </row>
    <row r="22" spans="8:11" ht="14.25" thickTop="1">
      <c r="H22" s="60"/>
      <c r="I22" s="3"/>
      <c r="J22" s="3"/>
      <c r="K22" s="2"/>
    </row>
    <row r="40" ht="13.5">
      <c r="C40" s="87"/>
    </row>
  </sheetData>
  <sheetProtection/>
  <mergeCells count="2">
    <mergeCell ref="A7:G7"/>
    <mergeCell ref="A8:G8"/>
  </mergeCells>
  <printOptions/>
  <pageMargins left="0.75" right="0.75" top="0.18" bottom="0.56" header="0.5" footer="0.19"/>
  <pageSetup fitToHeight="1" fitToWidth="1" horizontalDpi="600" verticalDpi="600" orientation="portrait" scale="91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F57"/>
  <sheetViews>
    <sheetView zoomScalePageLayoutView="0" workbookViewId="0" topLeftCell="A16">
      <selection activeCell="H44" sqref="H44"/>
    </sheetView>
  </sheetViews>
  <sheetFormatPr defaultColWidth="9.140625" defaultRowHeight="12.75"/>
  <cols>
    <col min="2" max="2" width="33.421875" style="2" customWidth="1"/>
    <col min="3" max="3" width="13.421875" style="3" hidden="1" customWidth="1"/>
    <col min="4" max="4" width="13.57421875" style="66" customWidth="1"/>
    <col min="5" max="5" width="15.140625" style="3" bestFit="1" customWidth="1"/>
    <col min="6" max="6" width="12.8515625" style="93" customWidth="1"/>
    <col min="7" max="7" width="11.7109375" style="93" bestFit="1" customWidth="1"/>
    <col min="8" max="10" width="9.140625" style="93" customWidth="1"/>
  </cols>
  <sheetData>
    <row r="4" spans="3:6" ht="13.5">
      <c r="C4" s="5"/>
      <c r="D4" s="67"/>
      <c r="E4" s="5"/>
      <c r="F4" s="92"/>
    </row>
    <row r="5" ht="13.5">
      <c r="F5" s="92"/>
    </row>
    <row r="6" ht="14.25" thickBot="1">
      <c r="F6" s="92"/>
    </row>
    <row r="7" spans="2:6" ht="19.5">
      <c r="B7" s="191" t="s">
        <v>100</v>
      </c>
      <c r="C7" s="192"/>
      <c r="D7" s="192"/>
      <c r="E7" s="193"/>
      <c r="F7" s="92"/>
    </row>
    <row r="8" spans="2:6" ht="20.25" customHeight="1">
      <c r="B8" s="194" t="s">
        <v>96</v>
      </c>
      <c r="C8" s="195"/>
      <c r="D8" s="195"/>
      <c r="E8" s="196"/>
      <c r="F8" s="92"/>
    </row>
    <row r="9" spans="2:6" ht="50.25" customHeight="1">
      <c r="B9" s="128"/>
      <c r="C9" s="71" t="s">
        <v>2</v>
      </c>
      <c r="D9" s="72" t="s">
        <v>155</v>
      </c>
      <c r="E9" s="119" t="s">
        <v>156</v>
      </c>
      <c r="F9" s="92"/>
    </row>
    <row r="10" spans="2:6" ht="13.5">
      <c r="B10" s="129"/>
      <c r="C10" s="68"/>
      <c r="D10" s="112"/>
      <c r="E10" s="120"/>
      <c r="F10" s="92"/>
    </row>
    <row r="11" spans="2:6" ht="13.5">
      <c r="B11" s="130" t="s">
        <v>3</v>
      </c>
      <c r="C11" s="101" t="e">
        <f>#REF!+#REF!</f>
        <v>#REF!</v>
      </c>
      <c r="D11" s="113"/>
      <c r="E11" s="121"/>
      <c r="F11" s="92"/>
    </row>
    <row r="12" spans="2:6" ht="13.5">
      <c r="B12" s="130" t="s">
        <v>101</v>
      </c>
      <c r="C12" s="101"/>
      <c r="D12" s="114">
        <v>3097856</v>
      </c>
      <c r="E12" s="122">
        <v>3340507</v>
      </c>
      <c r="F12" s="92"/>
    </row>
    <row r="13" spans="2:6" ht="13.5">
      <c r="B13" s="130" t="s">
        <v>102</v>
      </c>
      <c r="C13" s="101"/>
      <c r="D13" s="114">
        <v>1211556</v>
      </c>
      <c r="E13" s="122">
        <v>1302754</v>
      </c>
      <c r="F13" s="92"/>
    </row>
    <row r="14" spans="2:6" ht="13.5">
      <c r="B14" s="130" t="s">
        <v>103</v>
      </c>
      <c r="C14" s="101"/>
      <c r="D14" s="114">
        <v>1350025</v>
      </c>
      <c r="E14" s="122">
        <v>1400000</v>
      </c>
      <c r="F14" s="92"/>
    </row>
    <row r="15" spans="2:6" ht="13.5">
      <c r="B15" s="130" t="s">
        <v>112</v>
      </c>
      <c r="C15" s="101"/>
      <c r="D15" s="114">
        <v>274930</v>
      </c>
      <c r="E15" s="122">
        <v>300000</v>
      </c>
      <c r="F15" s="92"/>
    </row>
    <row r="16" spans="2:6" ht="13.5">
      <c r="B16" s="130" t="s">
        <v>113</v>
      </c>
      <c r="C16" s="101"/>
      <c r="D16" s="115">
        <v>3424563</v>
      </c>
      <c r="E16" s="123">
        <v>3692739</v>
      </c>
      <c r="F16" s="92"/>
    </row>
    <row r="17" spans="2:6" ht="13.5">
      <c r="B17" s="130" t="s">
        <v>114</v>
      </c>
      <c r="C17" s="101"/>
      <c r="D17" s="114">
        <v>54093</v>
      </c>
      <c r="E17" s="122">
        <v>55000</v>
      </c>
      <c r="F17" s="92"/>
    </row>
    <row r="18" spans="2:6" ht="13.5">
      <c r="B18" s="131" t="s">
        <v>4</v>
      </c>
      <c r="C18" s="102" t="e">
        <f>#REF!+#REF!</f>
        <v>#REF!</v>
      </c>
      <c r="D18" s="116">
        <v>2851263</v>
      </c>
      <c r="E18" s="124">
        <v>3349123</v>
      </c>
      <c r="F18" s="92"/>
    </row>
    <row r="19" spans="2:6" ht="13.5">
      <c r="B19" s="130" t="s">
        <v>5</v>
      </c>
      <c r="C19" s="101" t="e">
        <f>SUM(C11:C18)</f>
        <v>#REF!</v>
      </c>
      <c r="D19" s="103">
        <f>SUM(D11:D18)</f>
        <v>12264286</v>
      </c>
      <c r="E19" s="125">
        <f>SUM(E11:E18)</f>
        <v>13440123</v>
      </c>
      <c r="F19" s="92"/>
    </row>
    <row r="20" spans="2:6" ht="13.5">
      <c r="B20" s="130"/>
      <c r="C20" s="101"/>
      <c r="D20" s="6"/>
      <c r="E20" s="121"/>
      <c r="F20" s="92"/>
    </row>
    <row r="21" spans="2:6" ht="14.25" thickBot="1">
      <c r="B21" s="132" t="s">
        <v>152</v>
      </c>
      <c r="C21" s="101" t="e">
        <f>#REF!+#REF!</f>
        <v>#REF!</v>
      </c>
      <c r="D21" s="104"/>
      <c r="E21" s="126"/>
      <c r="F21" s="92"/>
    </row>
    <row r="22" spans="2:6" ht="13.5">
      <c r="B22" s="110" t="s">
        <v>126</v>
      </c>
      <c r="C22" s="109"/>
      <c r="D22" s="105">
        <v>64895</v>
      </c>
      <c r="E22" s="98">
        <v>70000</v>
      </c>
      <c r="F22" s="92"/>
    </row>
    <row r="23" spans="2:6" ht="13.5">
      <c r="B23" s="111" t="s">
        <v>127</v>
      </c>
      <c r="C23" s="109"/>
      <c r="D23" s="106">
        <v>141589</v>
      </c>
      <c r="E23" s="99">
        <v>145000</v>
      </c>
      <c r="F23" s="92"/>
    </row>
    <row r="24" spans="2:6" ht="13.5">
      <c r="B24" s="111" t="s">
        <v>128</v>
      </c>
      <c r="C24" s="109"/>
      <c r="D24" s="106">
        <v>88954</v>
      </c>
      <c r="E24" s="99">
        <v>100000</v>
      </c>
      <c r="F24" s="92"/>
    </row>
    <row r="25" spans="2:6" ht="13.5">
      <c r="B25" s="111" t="s">
        <v>129</v>
      </c>
      <c r="C25" s="109"/>
      <c r="D25" s="106">
        <v>59554</v>
      </c>
      <c r="E25" s="99">
        <v>75000</v>
      </c>
      <c r="F25" s="92"/>
    </row>
    <row r="26" spans="2:6" ht="13.5">
      <c r="B26" s="111" t="s">
        <v>130</v>
      </c>
      <c r="C26" s="109"/>
      <c r="D26" s="106">
        <v>70115</v>
      </c>
      <c r="E26" s="99">
        <v>78000</v>
      </c>
      <c r="F26" s="92"/>
    </row>
    <row r="27" spans="2:6" ht="13.5">
      <c r="B27" s="111" t="s">
        <v>131</v>
      </c>
      <c r="C27" s="109"/>
      <c r="D27" s="106">
        <v>205878</v>
      </c>
      <c r="E27" s="99">
        <v>250000</v>
      </c>
      <c r="F27" s="92"/>
    </row>
    <row r="28" spans="2:6" ht="13.5">
      <c r="B28" s="111" t="s">
        <v>132</v>
      </c>
      <c r="C28" s="109"/>
      <c r="D28" s="106">
        <v>142500</v>
      </c>
      <c r="E28" s="99">
        <v>160000</v>
      </c>
      <c r="F28" s="92"/>
    </row>
    <row r="29" spans="2:6" ht="13.5">
      <c r="B29" s="111" t="s">
        <v>133</v>
      </c>
      <c r="C29" s="109"/>
      <c r="D29" s="106">
        <v>74880</v>
      </c>
      <c r="E29" s="99">
        <v>85000</v>
      </c>
      <c r="F29" s="92"/>
    </row>
    <row r="30" spans="2:6" ht="13.5">
      <c r="B30" s="111" t="s">
        <v>134</v>
      </c>
      <c r="C30" s="109"/>
      <c r="D30" s="106">
        <v>48960</v>
      </c>
      <c r="E30" s="99">
        <v>80000</v>
      </c>
      <c r="F30" s="92"/>
    </row>
    <row r="31" spans="2:6" ht="13.5">
      <c r="B31" s="111" t="s">
        <v>135</v>
      </c>
      <c r="C31" s="109"/>
      <c r="D31" s="107">
        <v>94895</v>
      </c>
      <c r="E31" s="99">
        <v>100000</v>
      </c>
      <c r="F31" s="92"/>
    </row>
    <row r="32" spans="2:6" ht="13.5">
      <c r="B32" s="111" t="s">
        <v>136</v>
      </c>
      <c r="C32" s="109"/>
      <c r="D32" s="106">
        <v>61256</v>
      </c>
      <c r="E32" s="99">
        <v>65000</v>
      </c>
      <c r="F32" s="92"/>
    </row>
    <row r="33" spans="2:6" ht="13.5">
      <c r="B33" s="111" t="s">
        <v>137</v>
      </c>
      <c r="C33" s="109"/>
      <c r="D33" s="106">
        <v>363500</v>
      </c>
      <c r="E33" s="99">
        <v>390000</v>
      </c>
      <c r="F33" s="92"/>
    </row>
    <row r="34" spans="2:6" ht="13.5">
      <c r="B34" s="111" t="s">
        <v>138</v>
      </c>
      <c r="C34" s="109"/>
      <c r="D34" s="106">
        <v>45800</v>
      </c>
      <c r="E34" s="99">
        <v>50000</v>
      </c>
      <c r="F34" s="92"/>
    </row>
    <row r="35" spans="2:6" ht="13.5">
      <c r="B35" s="111" t="s">
        <v>139</v>
      </c>
      <c r="C35" s="109"/>
      <c r="D35" s="106">
        <v>30000</v>
      </c>
      <c r="E35" s="99">
        <v>34000</v>
      </c>
      <c r="F35" s="92"/>
    </row>
    <row r="36" spans="2:6" ht="13.5">
      <c r="B36" s="111" t="s">
        <v>140</v>
      </c>
      <c r="C36" s="109"/>
      <c r="D36" s="106">
        <v>158300</v>
      </c>
      <c r="E36" s="99">
        <v>170000</v>
      </c>
      <c r="F36" s="92"/>
    </row>
    <row r="37" spans="2:6" ht="13.5">
      <c r="B37" s="111" t="s">
        <v>141</v>
      </c>
      <c r="C37" s="109"/>
      <c r="D37" s="106">
        <v>61540</v>
      </c>
      <c r="E37" s="99">
        <v>75000</v>
      </c>
      <c r="F37" s="92"/>
    </row>
    <row r="38" spans="2:6" ht="13.5">
      <c r="B38" s="111" t="s">
        <v>142</v>
      </c>
      <c r="C38" s="109"/>
      <c r="D38" s="106">
        <v>20500</v>
      </c>
      <c r="E38" s="99">
        <v>39000</v>
      </c>
      <c r="F38" s="92"/>
    </row>
    <row r="39" spans="2:6" ht="13.5">
      <c r="B39" s="111" t="s">
        <v>143</v>
      </c>
      <c r="C39" s="109"/>
      <c r="D39" s="106">
        <v>146000</v>
      </c>
      <c r="E39" s="99">
        <v>200000</v>
      </c>
      <c r="F39" s="92"/>
    </row>
    <row r="40" spans="2:6" ht="13.5">
      <c r="B40" s="111" t="s">
        <v>144</v>
      </c>
      <c r="C40" s="109"/>
      <c r="D40" s="106">
        <v>115000</v>
      </c>
      <c r="E40" s="99">
        <v>135000</v>
      </c>
      <c r="F40" s="92"/>
    </row>
    <row r="41" spans="2:6" ht="13.5">
      <c r="B41" s="111" t="s">
        <v>145</v>
      </c>
      <c r="C41" s="109"/>
      <c r="D41" s="106">
        <v>197500</v>
      </c>
      <c r="E41" s="99">
        <v>240000</v>
      </c>
      <c r="F41" s="92"/>
    </row>
    <row r="42" spans="2:6" ht="13.5">
      <c r="B42" s="111" t="s">
        <v>146</v>
      </c>
      <c r="C42" s="109"/>
      <c r="D42" s="106">
        <v>49000</v>
      </c>
      <c r="E42" s="99">
        <v>65000</v>
      </c>
      <c r="F42" s="92"/>
    </row>
    <row r="43" spans="2:6" ht="13.5">
      <c r="B43" s="111" t="s">
        <v>147</v>
      </c>
      <c r="C43" s="109"/>
      <c r="D43" s="106">
        <v>135092</v>
      </c>
      <c r="E43" s="99">
        <v>155000</v>
      </c>
      <c r="F43" s="92"/>
    </row>
    <row r="44" spans="2:6" ht="13.5">
      <c r="B44" s="111" t="s">
        <v>148</v>
      </c>
      <c r="C44" s="109"/>
      <c r="D44" s="106">
        <v>8772</v>
      </c>
      <c r="E44" s="99">
        <v>10000</v>
      </c>
      <c r="F44" s="92"/>
    </row>
    <row r="45" spans="2:6" ht="13.5">
      <c r="B45" s="111" t="s">
        <v>149</v>
      </c>
      <c r="C45" s="109"/>
      <c r="D45" s="106">
        <v>98900</v>
      </c>
      <c r="E45" s="99">
        <v>120000</v>
      </c>
      <c r="F45" s="92"/>
    </row>
    <row r="46" spans="2:6" ht="13.5">
      <c r="B46" s="111" t="s">
        <v>150</v>
      </c>
      <c r="C46" s="109"/>
      <c r="D46" s="106">
        <v>384176</v>
      </c>
      <c r="E46" s="99">
        <v>325000</v>
      </c>
      <c r="F46" s="92"/>
    </row>
    <row r="47" spans="2:6" ht="14.25" thickBot="1">
      <c r="B47" s="97" t="s">
        <v>151</v>
      </c>
      <c r="C47" s="101"/>
      <c r="D47" s="108">
        <v>175000</v>
      </c>
      <c r="E47" s="100">
        <v>200000</v>
      </c>
      <c r="F47" s="92"/>
    </row>
    <row r="48" spans="2:6" ht="13.5">
      <c r="B48" s="78" t="s">
        <v>80</v>
      </c>
      <c r="C48" s="48" t="e">
        <f>SUM(C19:C47)</f>
        <v>#REF!</v>
      </c>
      <c r="D48" s="85">
        <f>SUM(D21:D47)</f>
        <v>3042556</v>
      </c>
      <c r="E48" s="127">
        <f>SUM(E21:E47)</f>
        <v>3416000</v>
      </c>
      <c r="F48" s="92"/>
    </row>
    <row r="49" spans="2:6" ht="13.5">
      <c r="B49" s="77" t="s">
        <v>81</v>
      </c>
      <c r="C49" s="6" t="e">
        <f>#REF!+#REF!</f>
        <v>#REF!</v>
      </c>
      <c r="D49" s="69">
        <v>696053</v>
      </c>
      <c r="E49" s="117">
        <v>680000</v>
      </c>
      <c r="F49" s="92"/>
    </row>
    <row r="50" spans="2:6" ht="13.5">
      <c r="B50" s="77"/>
      <c r="C50" s="6"/>
      <c r="D50" s="69"/>
      <c r="E50" s="118"/>
      <c r="F50" s="92"/>
    </row>
    <row r="51" spans="2:6" ht="14.25" thickBot="1">
      <c r="B51" s="79" t="s">
        <v>82</v>
      </c>
      <c r="C51" s="7" t="e">
        <f>SUM(C48:C50)</f>
        <v>#REF!</v>
      </c>
      <c r="D51" s="70">
        <f>+D49+D48+D19</f>
        <v>16002895</v>
      </c>
      <c r="E51" s="70">
        <f>+E49+E48+E19</f>
        <v>17536123</v>
      </c>
      <c r="F51" s="92"/>
    </row>
    <row r="52" ht="14.25" thickTop="1">
      <c r="F52" s="94"/>
    </row>
    <row r="54" spans="2:5" ht="13.5">
      <c r="B54" s="90"/>
      <c r="D54" s="89"/>
      <c r="E54" s="91"/>
    </row>
    <row r="57" spans="4:5" ht="13.5">
      <c r="D57" s="95"/>
      <c r="E57" s="95"/>
    </row>
  </sheetData>
  <sheetProtection/>
  <mergeCells count="2">
    <mergeCell ref="B7:E7"/>
    <mergeCell ref="B8:E8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7" sqref="H17"/>
    </sheetView>
  </sheetViews>
  <sheetFormatPr defaultColWidth="9.140625" defaultRowHeight="12.75"/>
  <cols>
    <col min="1" max="1" width="14.57421875" style="12" customWidth="1"/>
    <col min="2" max="3" width="0" style="61" hidden="1" customWidth="1"/>
    <col min="4" max="5" width="9.140625" style="61" customWidth="1"/>
    <col min="6" max="6" width="10.7109375" style="61" customWidth="1"/>
    <col min="7" max="15" width="9.140625" style="61" customWidth="1"/>
    <col min="16" max="16" width="8.140625" style="61" bestFit="1" customWidth="1"/>
    <col min="17" max="20" width="9.140625" style="61" customWidth="1"/>
    <col min="21" max="21" width="9.140625" style="12" customWidth="1"/>
    <col min="22" max="22" width="9.140625" style="61" customWidth="1"/>
    <col min="23" max="16384" width="9.140625" style="12" customWidth="1"/>
  </cols>
  <sheetData>
    <row r="1" ht="13.5">
      <c r="A1" s="12" t="s">
        <v>88</v>
      </c>
    </row>
    <row r="2" ht="13.5">
      <c r="A2" s="12" t="s">
        <v>8</v>
      </c>
    </row>
    <row r="4" spans="2:22" ht="27">
      <c r="B4" s="61" t="s">
        <v>9</v>
      </c>
      <c r="D4" s="61" t="s">
        <v>183</v>
      </c>
      <c r="F4" s="61" t="s">
        <v>184</v>
      </c>
      <c r="H4" s="62" t="s">
        <v>120</v>
      </c>
      <c r="J4" s="62" t="s">
        <v>123</v>
      </c>
      <c r="L4" s="62" t="s">
        <v>153</v>
      </c>
      <c r="N4" s="62" t="s">
        <v>157</v>
      </c>
      <c r="P4" s="62" t="s">
        <v>165</v>
      </c>
      <c r="R4" s="62" t="s">
        <v>173</v>
      </c>
      <c r="S4" s="12"/>
      <c r="T4" s="62" t="s">
        <v>174</v>
      </c>
      <c r="V4" s="62"/>
    </row>
    <row r="6" spans="1:20" ht="13.5">
      <c r="A6" s="12" t="s">
        <v>10</v>
      </c>
      <c r="B6" s="61">
        <v>1101.85</v>
      </c>
      <c r="D6" s="61">
        <v>1223</v>
      </c>
      <c r="F6" s="61">
        <v>1414</v>
      </c>
      <c r="H6" s="61">
        <v>1879</v>
      </c>
      <c r="J6" s="61">
        <v>1907</v>
      </c>
      <c r="L6" s="61">
        <v>1700</v>
      </c>
      <c r="N6" s="61">
        <v>1583</v>
      </c>
      <c r="P6" s="61">
        <v>1435</v>
      </c>
      <c r="R6" s="61">
        <v>1298</v>
      </c>
      <c r="S6" s="12"/>
      <c r="T6" s="61">
        <v>1350</v>
      </c>
    </row>
    <row r="7" spans="1:20" ht="13.5">
      <c r="A7" s="12" t="s">
        <v>11</v>
      </c>
      <c r="B7" s="61">
        <v>76.13</v>
      </c>
      <c r="D7" s="61">
        <v>86</v>
      </c>
      <c r="F7" s="61">
        <v>103</v>
      </c>
      <c r="H7" s="61">
        <v>141</v>
      </c>
      <c r="J7" s="61">
        <v>146</v>
      </c>
      <c r="L7" s="61">
        <v>145</v>
      </c>
      <c r="N7" s="61">
        <v>131</v>
      </c>
      <c r="P7" s="61">
        <v>124</v>
      </c>
      <c r="R7" s="61">
        <v>160</v>
      </c>
      <c r="S7" s="12"/>
      <c r="T7" s="61">
        <v>160</v>
      </c>
    </row>
    <row r="8" spans="1:20" ht="13.5">
      <c r="A8" s="12" t="s">
        <v>12</v>
      </c>
      <c r="B8" s="61">
        <v>31.27</v>
      </c>
      <c r="D8" s="61">
        <v>43</v>
      </c>
      <c r="F8" s="61">
        <v>36</v>
      </c>
      <c r="H8" s="61">
        <v>54</v>
      </c>
      <c r="J8" s="61">
        <v>52</v>
      </c>
      <c r="L8" s="61">
        <v>71</v>
      </c>
      <c r="N8" s="61">
        <v>62</v>
      </c>
      <c r="P8" s="61">
        <v>65</v>
      </c>
      <c r="R8" s="61">
        <v>62</v>
      </c>
      <c r="S8" s="12"/>
      <c r="T8" s="61">
        <v>62</v>
      </c>
    </row>
    <row r="9" spans="1:20" ht="13.5">
      <c r="A9" s="12" t="s">
        <v>13</v>
      </c>
      <c r="B9" s="61">
        <v>4.67</v>
      </c>
      <c r="D9" s="61">
        <v>8</v>
      </c>
      <c r="F9" s="61">
        <v>4</v>
      </c>
      <c r="H9" s="61">
        <v>2</v>
      </c>
      <c r="J9" s="61">
        <v>0</v>
      </c>
      <c r="L9" s="61">
        <v>4</v>
      </c>
      <c r="N9" s="61">
        <v>5</v>
      </c>
      <c r="P9" s="61">
        <v>2</v>
      </c>
      <c r="R9" s="61">
        <v>6</v>
      </c>
      <c r="S9" s="12"/>
      <c r="T9" s="61">
        <v>6</v>
      </c>
    </row>
    <row r="10" spans="1:20" ht="13.5">
      <c r="A10" s="12" t="s">
        <v>14</v>
      </c>
      <c r="B10" s="61">
        <f>SUM(B6:B9)</f>
        <v>1213.92</v>
      </c>
      <c r="D10" s="61">
        <v>1360</v>
      </c>
      <c r="F10" s="61">
        <v>1557</v>
      </c>
      <c r="H10" s="61">
        <f>SUM(H6:H9)</f>
        <v>2076</v>
      </c>
      <c r="J10" s="61">
        <f>SUM(J6:J9)</f>
        <v>2105</v>
      </c>
      <c r="L10" s="61">
        <f>SUM(L6:L9)</f>
        <v>1920</v>
      </c>
      <c r="N10" s="61">
        <f>SUM(N6:N9)</f>
        <v>1781</v>
      </c>
      <c r="P10" s="61">
        <f>SUM(P6:P9)</f>
        <v>1626</v>
      </c>
      <c r="R10" s="61">
        <f>SUM(R6:R9)</f>
        <v>1526</v>
      </c>
      <c r="S10" s="12"/>
      <c r="T10" s="61">
        <f>SUM(T6:T9)</f>
        <v>1578</v>
      </c>
    </row>
    <row r="11" ht="13.5">
      <c r="A11" s="12" t="s">
        <v>15</v>
      </c>
    </row>
    <row r="13" spans="20:22" ht="13.5">
      <c r="T13" s="80"/>
      <c r="V13" s="80"/>
    </row>
    <row r="14" spans="20:22" ht="13.5">
      <c r="T14" s="80"/>
      <c r="V14" s="80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F43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9.140625" style="26" customWidth="1"/>
    <col min="2" max="2" width="6.140625" style="20" customWidth="1"/>
    <col min="3" max="3" width="33.00390625" style="20" customWidth="1"/>
    <col min="4" max="4" width="13.421875" style="30" hidden="1" customWidth="1"/>
    <col min="5" max="5" width="6.57421875" style="30" customWidth="1"/>
    <col min="6" max="6" width="14.140625" style="30" customWidth="1"/>
    <col min="7" max="7" width="3.57421875" style="30" customWidth="1"/>
    <col min="8" max="8" width="14.57421875" style="30" customWidth="1"/>
    <col min="9" max="9" width="3.28125" style="30" customWidth="1"/>
    <col min="10" max="10" width="14.421875" style="26" customWidth="1"/>
    <col min="11" max="11" width="3.8515625" style="26" customWidth="1"/>
    <col min="12" max="12" width="13.7109375" style="26" customWidth="1"/>
    <col min="13" max="13" width="4.140625" style="26" customWidth="1"/>
    <col min="14" max="14" width="14.57421875" style="26" customWidth="1"/>
    <col min="15" max="15" width="4.28125" style="0" customWidth="1"/>
    <col min="16" max="16" width="12.421875" style="26" hidden="1" customWidth="1"/>
    <col min="17" max="17" width="13.8515625" style="0" hidden="1" customWidth="1"/>
    <col min="19" max="19" width="10.7109375" style="0" bestFit="1" customWidth="1"/>
    <col min="22" max="16384" width="9.140625" style="26" customWidth="1"/>
  </cols>
  <sheetData>
    <row r="1" spans="2:23" s="155" customFormat="1" ht="20.25">
      <c r="B1" s="197" t="s">
        <v>108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9"/>
      <c r="P1" s="45"/>
      <c r="V1" s="156"/>
      <c r="W1" s="157"/>
    </row>
    <row r="2" spans="2:23" s="155" customFormat="1" ht="15">
      <c r="B2" s="200" t="s">
        <v>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2"/>
      <c r="P2" s="45"/>
      <c r="V2" s="158"/>
      <c r="W2" s="157"/>
    </row>
    <row r="3" spans="2:32" s="19" customFormat="1" ht="38.25">
      <c r="B3" s="159"/>
      <c r="C3" s="160"/>
      <c r="D3" s="161" t="s">
        <v>16</v>
      </c>
      <c r="E3" s="161"/>
      <c r="F3" s="162" t="s">
        <v>154</v>
      </c>
      <c r="G3" s="162"/>
      <c r="H3" s="162" t="s">
        <v>164</v>
      </c>
      <c r="I3" s="162"/>
      <c r="J3" s="162" t="s">
        <v>165</v>
      </c>
      <c r="K3" s="162"/>
      <c r="L3" s="162" t="s">
        <v>175</v>
      </c>
      <c r="M3" s="162"/>
      <c r="N3" s="162" t="s">
        <v>176</v>
      </c>
      <c r="O3" s="163"/>
      <c r="P3" s="163" t="s">
        <v>118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2:22" s="25" customFormat="1" ht="15">
      <c r="B4" s="55" t="s">
        <v>17</v>
      </c>
      <c r="C4" s="21"/>
      <c r="D4" s="22"/>
      <c r="E4" s="22"/>
      <c r="F4" s="24"/>
      <c r="G4" s="24"/>
      <c r="H4" s="24"/>
      <c r="I4" s="24"/>
      <c r="J4" s="86"/>
      <c r="K4" s="24"/>
      <c r="L4" s="86"/>
      <c r="M4" s="24"/>
      <c r="N4" s="86"/>
      <c r="O4" s="73"/>
      <c r="P4" s="73"/>
      <c r="V4" s="23"/>
    </row>
    <row r="5" spans="2:22" ht="13.5">
      <c r="B5" s="55"/>
      <c r="C5" s="26" t="s">
        <v>18</v>
      </c>
      <c r="D5" s="27">
        <v>1470116</v>
      </c>
      <c r="E5" s="27"/>
      <c r="F5" s="27">
        <v>4645684</v>
      </c>
      <c r="G5" s="27"/>
      <c r="H5" s="27">
        <v>4370177</v>
      </c>
      <c r="I5" s="27"/>
      <c r="J5" s="27">
        <v>3925723</v>
      </c>
      <c r="K5" s="27"/>
      <c r="L5" s="27">
        <v>3506666</v>
      </c>
      <c r="M5" s="27"/>
      <c r="N5" s="27">
        <v>3719170</v>
      </c>
      <c r="O5" s="56"/>
      <c r="P5" s="56">
        <v>4863467</v>
      </c>
      <c r="Q5" s="59"/>
      <c r="R5" s="59"/>
      <c r="S5" s="59"/>
      <c r="T5" s="59"/>
      <c r="U5" s="59"/>
      <c r="V5" s="28"/>
    </row>
    <row r="6" spans="2:22" ht="13.5">
      <c r="B6" s="55"/>
      <c r="C6" s="26" t="s">
        <v>19</v>
      </c>
      <c r="D6" s="27">
        <v>184111</v>
      </c>
      <c r="E6" s="27"/>
      <c r="F6" s="27">
        <v>530742</v>
      </c>
      <c r="G6" s="27"/>
      <c r="H6" s="27">
        <v>529874</v>
      </c>
      <c r="I6" s="27"/>
      <c r="J6" s="27">
        <v>422319</v>
      </c>
      <c r="K6" s="27"/>
      <c r="L6" s="27">
        <v>563543</v>
      </c>
      <c r="M6" s="27"/>
      <c r="N6" s="27">
        <v>590085</v>
      </c>
      <c r="O6" s="56"/>
      <c r="P6" s="56">
        <v>481399</v>
      </c>
      <c r="Q6" s="59"/>
      <c r="R6" s="59"/>
      <c r="S6" s="59"/>
      <c r="T6" s="59"/>
      <c r="U6" s="59"/>
      <c r="V6" s="28"/>
    </row>
    <row r="7" spans="2:22" ht="13.5">
      <c r="B7" s="55"/>
      <c r="C7" s="26" t="s">
        <v>20</v>
      </c>
      <c r="D7" s="27">
        <v>90308</v>
      </c>
      <c r="E7" s="27"/>
      <c r="F7" s="27">
        <v>573521</v>
      </c>
      <c r="G7" s="27"/>
      <c r="H7" s="27">
        <v>499618</v>
      </c>
      <c r="I7" s="27"/>
      <c r="J7" s="27">
        <v>514060</v>
      </c>
      <c r="K7" s="27"/>
      <c r="L7" s="27">
        <v>500672</v>
      </c>
      <c r="M7" s="27"/>
      <c r="N7" s="27">
        <v>516343</v>
      </c>
      <c r="O7" s="56"/>
      <c r="P7" s="56">
        <v>426407</v>
      </c>
      <c r="Q7" s="59"/>
      <c r="R7" s="59"/>
      <c r="S7" s="59"/>
      <c r="T7" s="59"/>
      <c r="U7" s="59"/>
      <c r="V7" s="28"/>
    </row>
    <row r="8" spans="2:24" ht="13.5">
      <c r="B8" s="55"/>
      <c r="C8" s="26" t="s">
        <v>13</v>
      </c>
      <c r="D8" s="29">
        <v>0</v>
      </c>
      <c r="E8" s="29"/>
      <c r="F8" s="29">
        <v>19550</v>
      </c>
      <c r="G8" s="29"/>
      <c r="H8" s="29">
        <v>20205</v>
      </c>
      <c r="I8" s="29"/>
      <c r="J8" s="29">
        <v>15365</v>
      </c>
      <c r="K8" s="29"/>
      <c r="L8" s="29">
        <v>20754</v>
      </c>
      <c r="M8" s="29"/>
      <c r="N8" s="29">
        <v>21316</v>
      </c>
      <c r="O8" s="57"/>
      <c r="P8" s="57">
        <v>13738</v>
      </c>
      <c r="Q8" s="59"/>
      <c r="R8" s="59"/>
      <c r="S8" s="59"/>
      <c r="T8" s="59"/>
      <c r="U8" s="59"/>
      <c r="V8" s="28"/>
      <c r="X8" s="20"/>
    </row>
    <row r="9" spans="2:22" ht="13.5">
      <c r="B9" s="81"/>
      <c r="C9" s="19" t="s">
        <v>21</v>
      </c>
      <c r="D9" s="82">
        <f>SUM(D5:D8)</f>
        <v>1744535</v>
      </c>
      <c r="E9" s="82"/>
      <c r="F9" s="82">
        <f>SUM(F5:F8)</f>
        <v>5769497</v>
      </c>
      <c r="G9" s="82"/>
      <c r="H9" s="82">
        <f>SUM(H5:H8)</f>
        <v>5419874</v>
      </c>
      <c r="I9" s="82"/>
      <c r="J9" s="82">
        <f>SUM(J5:J8)</f>
        <v>4877467</v>
      </c>
      <c r="K9" s="82"/>
      <c r="L9" s="82">
        <f>SUM(L5:L8)</f>
        <v>4591635</v>
      </c>
      <c r="M9" s="82"/>
      <c r="N9" s="82">
        <f>SUM(N5:N8)</f>
        <v>4846914</v>
      </c>
      <c r="O9" s="83"/>
      <c r="P9" s="83">
        <f>SUM(P5:P8)</f>
        <v>5785011</v>
      </c>
      <c r="Q9" s="164">
        <f>+P9-N9</f>
        <v>938097</v>
      </c>
      <c r="R9" s="165"/>
      <c r="S9" s="164"/>
      <c r="T9" s="165"/>
      <c r="U9" s="59"/>
      <c r="V9" s="28"/>
    </row>
    <row r="10" spans="2:22" ht="14.25" customHeight="1">
      <c r="B10" s="55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56"/>
      <c r="P10" s="56"/>
      <c r="Q10" s="59"/>
      <c r="R10" s="59"/>
      <c r="S10" s="59"/>
      <c r="T10" s="59"/>
      <c r="U10" s="59"/>
      <c r="V10" s="28"/>
    </row>
    <row r="11" spans="2:22" ht="13.5" hidden="1">
      <c r="B11" s="55" t="s">
        <v>22</v>
      </c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56"/>
      <c r="P11" s="56"/>
      <c r="Q11" s="59"/>
      <c r="R11" s="59"/>
      <c r="S11" s="59"/>
      <c r="T11" s="59"/>
      <c r="U11" s="59"/>
      <c r="V11" s="28"/>
    </row>
    <row r="12" spans="2:22" ht="13.5" hidden="1">
      <c r="B12" s="55"/>
      <c r="C12" s="26" t="s">
        <v>23</v>
      </c>
      <c r="D12" s="27">
        <v>92336</v>
      </c>
      <c r="E12" s="27"/>
      <c r="F12" s="27">
        <v>258373</v>
      </c>
      <c r="G12" s="27"/>
      <c r="H12" s="27"/>
      <c r="I12" s="27"/>
      <c r="J12" s="27"/>
      <c r="K12" s="27"/>
      <c r="L12" s="27"/>
      <c r="M12" s="27"/>
      <c r="N12" s="27"/>
      <c r="O12" s="56">
        <v>522115</v>
      </c>
      <c r="P12" s="56">
        <v>522115</v>
      </c>
      <c r="Q12" s="59"/>
      <c r="R12" s="59"/>
      <c r="S12" s="59"/>
      <c r="T12" s="59"/>
      <c r="U12" s="59"/>
      <c r="V12" s="28"/>
    </row>
    <row r="13" spans="2:22" ht="13.5" hidden="1">
      <c r="B13" s="55"/>
      <c r="C13" s="26" t="s">
        <v>24</v>
      </c>
      <c r="D13" s="27">
        <v>12720</v>
      </c>
      <c r="E13" s="27"/>
      <c r="F13" s="27">
        <v>10913</v>
      </c>
      <c r="G13" s="27"/>
      <c r="H13" s="27"/>
      <c r="I13" s="27"/>
      <c r="J13" s="27"/>
      <c r="K13" s="27"/>
      <c r="L13" s="27"/>
      <c r="M13" s="27"/>
      <c r="N13" s="27"/>
      <c r="O13" s="56">
        <v>0</v>
      </c>
      <c r="P13" s="56">
        <v>0</v>
      </c>
      <c r="Q13" s="59"/>
      <c r="R13" s="59"/>
      <c r="S13" s="59"/>
      <c r="T13" s="59"/>
      <c r="U13" s="59"/>
      <c r="V13" s="28"/>
    </row>
    <row r="14" spans="2:22" ht="13.5" hidden="1">
      <c r="B14" s="55"/>
      <c r="C14" s="26" t="s">
        <v>22</v>
      </c>
      <c r="D14" s="29">
        <v>3230514</v>
      </c>
      <c r="E14" s="29"/>
      <c r="F14" s="29">
        <v>4759476</v>
      </c>
      <c r="G14" s="29"/>
      <c r="H14" s="29"/>
      <c r="I14" s="29"/>
      <c r="J14" s="29"/>
      <c r="K14" s="29"/>
      <c r="L14" s="29"/>
      <c r="M14" s="29"/>
      <c r="N14" s="29"/>
      <c r="O14" s="57">
        <v>4837983</v>
      </c>
      <c r="P14" s="57">
        <v>4837983</v>
      </c>
      <c r="Q14" s="59"/>
      <c r="R14" s="59"/>
      <c r="S14" s="59"/>
      <c r="T14" s="59"/>
      <c r="U14" s="59"/>
      <c r="V14" s="28"/>
    </row>
    <row r="15" spans="2:22" ht="13.5">
      <c r="B15" s="81"/>
      <c r="C15" s="19" t="s">
        <v>125</v>
      </c>
      <c r="D15" s="82">
        <f>SUM(D12:D14)</f>
        <v>3335570</v>
      </c>
      <c r="E15" s="82"/>
      <c r="F15" s="82">
        <v>7067785</v>
      </c>
      <c r="G15" s="166"/>
      <c r="H15" s="82">
        <v>7139848</v>
      </c>
      <c r="I15" s="166"/>
      <c r="J15" s="82">
        <v>8780159</v>
      </c>
      <c r="K15" s="166"/>
      <c r="L15" s="82">
        <v>9197403</v>
      </c>
      <c r="M15" s="166"/>
      <c r="N15" s="82">
        <v>9126288</v>
      </c>
      <c r="O15" s="167"/>
      <c r="P15" s="83">
        <v>6324306</v>
      </c>
      <c r="Q15" s="164">
        <f>+P15-N15</f>
        <v>-2801982</v>
      </c>
      <c r="R15" s="165"/>
      <c r="S15" s="164"/>
      <c r="T15" s="165"/>
      <c r="U15" s="59"/>
      <c r="V15" s="28"/>
    </row>
    <row r="16" spans="2:22" ht="13.5">
      <c r="B16" s="55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56"/>
      <c r="P16" s="56"/>
      <c r="Q16" s="59"/>
      <c r="R16" s="59"/>
      <c r="S16" s="59"/>
      <c r="T16" s="165"/>
      <c r="U16" s="59"/>
      <c r="V16" s="28"/>
    </row>
    <row r="17" spans="2:22" ht="13.5" hidden="1">
      <c r="B17" s="55" t="s">
        <v>26</v>
      </c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56"/>
      <c r="P17" s="56"/>
      <c r="Q17" s="59"/>
      <c r="R17" s="59"/>
      <c r="S17" s="59"/>
      <c r="T17" s="165"/>
      <c r="U17" s="59"/>
      <c r="V17" s="28"/>
    </row>
    <row r="18" spans="2:22" ht="13.5" hidden="1">
      <c r="B18" s="55"/>
      <c r="C18" s="26" t="s">
        <v>26</v>
      </c>
      <c r="D18" s="27">
        <v>1609744</v>
      </c>
      <c r="E18" s="27"/>
      <c r="F18" s="27">
        <f>2013714+5774</f>
        <v>2019488</v>
      </c>
      <c r="G18" s="27"/>
      <c r="H18" s="27"/>
      <c r="I18" s="27"/>
      <c r="J18" s="27"/>
      <c r="K18" s="27"/>
      <c r="L18" s="27"/>
      <c r="M18" s="27"/>
      <c r="N18" s="27"/>
      <c r="O18" s="56">
        <f>1366939+516000+95696+117215+40000</f>
        <v>2135850</v>
      </c>
      <c r="P18" s="56">
        <f>1366939+516000+95696+117215+40000</f>
        <v>2135850</v>
      </c>
      <c r="Q18" s="59"/>
      <c r="R18" s="59"/>
      <c r="S18" s="59"/>
      <c r="T18" s="165"/>
      <c r="U18" s="59"/>
      <c r="V18" s="28"/>
    </row>
    <row r="19" spans="2:22" ht="13.5" hidden="1">
      <c r="B19" s="55"/>
      <c r="C19" s="26" t="s">
        <v>27</v>
      </c>
      <c r="D19" s="27">
        <v>9306</v>
      </c>
      <c r="E19" s="27"/>
      <c r="F19" s="27">
        <v>6520</v>
      </c>
      <c r="G19" s="27"/>
      <c r="H19" s="27"/>
      <c r="I19" s="27"/>
      <c r="J19" s="27"/>
      <c r="K19" s="27"/>
      <c r="L19" s="27"/>
      <c r="M19" s="27"/>
      <c r="N19" s="27"/>
      <c r="O19" s="56"/>
      <c r="P19" s="56"/>
      <c r="Q19" s="59"/>
      <c r="R19" s="59"/>
      <c r="S19" s="59"/>
      <c r="T19" s="165"/>
      <c r="U19" s="59"/>
      <c r="V19" s="28"/>
    </row>
    <row r="20" spans="2:22" ht="13.5" hidden="1">
      <c r="B20" s="55"/>
      <c r="C20" s="26" t="s">
        <v>28</v>
      </c>
      <c r="D20" s="29">
        <v>283847</v>
      </c>
      <c r="E20" s="29"/>
      <c r="F20" s="29">
        <v>220000</v>
      </c>
      <c r="G20" s="29"/>
      <c r="H20" s="29"/>
      <c r="I20" s="29"/>
      <c r="J20" s="29"/>
      <c r="K20" s="29"/>
      <c r="L20" s="29"/>
      <c r="M20" s="29"/>
      <c r="N20" s="29"/>
      <c r="O20" s="57">
        <v>240000</v>
      </c>
      <c r="P20" s="57">
        <v>240000</v>
      </c>
      <c r="Q20" s="59"/>
      <c r="R20" s="59"/>
      <c r="S20" s="59"/>
      <c r="T20" s="165"/>
      <c r="U20" s="59"/>
      <c r="V20" s="28"/>
    </row>
    <row r="21" spans="2:22" ht="13.5">
      <c r="B21" s="81"/>
      <c r="C21" s="19" t="s">
        <v>97</v>
      </c>
      <c r="D21" s="82">
        <f>SUM(D18:D20)</f>
        <v>1902897</v>
      </c>
      <c r="E21" s="82"/>
      <c r="F21" s="82">
        <v>3344600</v>
      </c>
      <c r="G21" s="82"/>
      <c r="H21" s="82">
        <v>3382500</v>
      </c>
      <c r="I21" s="82"/>
      <c r="J21" s="82">
        <v>3778507</v>
      </c>
      <c r="K21" s="82"/>
      <c r="L21" s="82">
        <v>4350500</v>
      </c>
      <c r="M21" s="82"/>
      <c r="N21" s="82">
        <v>4633445</v>
      </c>
      <c r="O21" s="83"/>
      <c r="P21" s="83">
        <v>2674939</v>
      </c>
      <c r="Q21" s="164">
        <f>+P21-N21</f>
        <v>-1958506</v>
      </c>
      <c r="R21" s="165"/>
      <c r="S21" s="164"/>
      <c r="T21" s="165"/>
      <c r="U21" s="59"/>
      <c r="V21" s="28"/>
    </row>
    <row r="22" spans="2:22" ht="13.5">
      <c r="B22" s="55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6"/>
      <c r="P22" s="56"/>
      <c r="Q22" s="59"/>
      <c r="R22" s="59"/>
      <c r="S22" s="59"/>
      <c r="T22" s="59"/>
      <c r="U22" s="59"/>
      <c r="V22" s="28"/>
    </row>
    <row r="23" spans="2:22" ht="13.5" hidden="1">
      <c r="B23" s="81"/>
      <c r="C23" s="19" t="s">
        <v>98</v>
      </c>
      <c r="D23" s="82">
        <f>SUM(D20:D22)</f>
        <v>2186744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3"/>
      <c r="P23" s="83"/>
      <c r="Q23" s="59"/>
      <c r="R23" s="59"/>
      <c r="S23" s="59"/>
      <c r="T23" s="59"/>
      <c r="U23" s="59"/>
      <c r="V23" s="28"/>
    </row>
    <row r="24" spans="2:22" ht="13.5" hidden="1">
      <c r="B24" s="81"/>
      <c r="C24" s="19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3"/>
      <c r="P24" s="83"/>
      <c r="Q24" s="59"/>
      <c r="R24" s="59"/>
      <c r="S24" s="59"/>
      <c r="T24" s="59"/>
      <c r="U24" s="59"/>
      <c r="V24" s="28"/>
    </row>
    <row r="25" spans="2:22" ht="13.5" hidden="1">
      <c r="B25" s="81"/>
      <c r="C25" s="19" t="s">
        <v>99</v>
      </c>
      <c r="D25" s="82">
        <f>SUM(D22:D24)</f>
        <v>2186744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3"/>
      <c r="P25" s="83"/>
      <c r="Q25" s="59"/>
      <c r="R25" s="59"/>
      <c r="S25" s="59"/>
      <c r="T25" s="59"/>
      <c r="U25" s="59"/>
      <c r="V25" s="28"/>
    </row>
    <row r="26" spans="2:22" ht="13.5" hidden="1">
      <c r="B26" s="55" t="s">
        <v>30</v>
      </c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56"/>
      <c r="P26" s="56"/>
      <c r="Q26" s="59"/>
      <c r="R26" s="59"/>
      <c r="S26" s="59"/>
      <c r="T26" s="59"/>
      <c r="U26" s="59"/>
      <c r="V26" s="28"/>
    </row>
    <row r="27" spans="2:22" ht="13.5" hidden="1">
      <c r="B27" s="55"/>
      <c r="C27" s="26" t="s">
        <v>31</v>
      </c>
      <c r="D27" s="27">
        <v>90879</v>
      </c>
      <c r="E27" s="27"/>
      <c r="F27" s="27">
        <v>0</v>
      </c>
      <c r="G27" s="27"/>
      <c r="H27" s="27"/>
      <c r="I27" s="27"/>
      <c r="J27" s="27"/>
      <c r="K27" s="27"/>
      <c r="L27" s="27"/>
      <c r="M27" s="27"/>
      <c r="N27" s="27"/>
      <c r="O27" s="56"/>
      <c r="P27" s="56">
        <v>0</v>
      </c>
      <c r="Q27" s="59"/>
      <c r="R27" s="59"/>
      <c r="S27" s="59"/>
      <c r="T27" s="59"/>
      <c r="U27" s="59"/>
      <c r="V27" s="28"/>
    </row>
    <row r="28" spans="2:22" ht="13.5" hidden="1">
      <c r="B28" s="55"/>
      <c r="C28" s="26" t="s">
        <v>32</v>
      </c>
      <c r="D28" s="27">
        <v>25000</v>
      </c>
      <c r="E28" s="27"/>
      <c r="F28" s="27">
        <v>0</v>
      </c>
      <c r="G28" s="27"/>
      <c r="H28" s="27"/>
      <c r="I28" s="27"/>
      <c r="J28" s="27"/>
      <c r="K28" s="27"/>
      <c r="L28" s="27"/>
      <c r="M28" s="27"/>
      <c r="N28" s="27"/>
      <c r="O28" s="56"/>
      <c r="P28" s="56">
        <v>0</v>
      </c>
      <c r="Q28" s="59"/>
      <c r="R28" s="59"/>
      <c r="S28" s="59"/>
      <c r="T28" s="59"/>
      <c r="U28" s="59"/>
      <c r="V28" s="28"/>
    </row>
    <row r="29" spans="2:22" ht="13.5" hidden="1">
      <c r="B29" s="55"/>
      <c r="C29" s="26" t="s">
        <v>124</v>
      </c>
      <c r="D29" s="27">
        <v>14618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56"/>
      <c r="P29" s="56">
        <v>17545</v>
      </c>
      <c r="Q29" s="59"/>
      <c r="R29" s="59"/>
      <c r="S29" s="59"/>
      <c r="T29" s="59"/>
      <c r="U29" s="59"/>
      <c r="V29" s="28"/>
    </row>
    <row r="30" spans="2:22" ht="13.5" hidden="1">
      <c r="B30" s="55"/>
      <c r="C30" s="26" t="s">
        <v>119</v>
      </c>
      <c r="D30" s="27">
        <v>40998</v>
      </c>
      <c r="E30" s="27"/>
      <c r="F30" s="27">
        <v>24301</v>
      </c>
      <c r="G30" s="27"/>
      <c r="H30" s="27">
        <v>18500</v>
      </c>
      <c r="I30" s="27"/>
      <c r="J30" s="27"/>
      <c r="K30" s="27"/>
      <c r="L30" s="27"/>
      <c r="M30" s="27"/>
      <c r="N30" s="27"/>
      <c r="O30" s="56"/>
      <c r="P30" s="56">
        <v>32184</v>
      </c>
      <c r="Q30" s="59"/>
      <c r="R30" s="59"/>
      <c r="S30" s="59"/>
      <c r="T30" s="59"/>
      <c r="U30" s="59"/>
      <c r="V30" s="28"/>
    </row>
    <row r="31" spans="2:22" ht="13.5" hidden="1">
      <c r="B31" s="55"/>
      <c r="C31" s="26" t="s">
        <v>33</v>
      </c>
      <c r="D31" s="27">
        <v>2954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56"/>
      <c r="P31" s="56">
        <v>9787</v>
      </c>
      <c r="Q31" s="59"/>
      <c r="R31" s="59"/>
      <c r="S31" s="59"/>
      <c r="T31" s="59"/>
      <c r="U31" s="59"/>
      <c r="V31" s="28"/>
    </row>
    <row r="32" spans="2:22" ht="13.5" hidden="1">
      <c r="B32" s="55"/>
      <c r="C32" s="26" t="s">
        <v>30</v>
      </c>
      <c r="D32" s="27">
        <v>0</v>
      </c>
      <c r="E32" s="27"/>
      <c r="F32" s="27">
        <v>78205</v>
      </c>
      <c r="G32" s="27"/>
      <c r="H32" s="27">
        <v>70000</v>
      </c>
      <c r="I32" s="27"/>
      <c r="J32" s="27">
        <v>60673</v>
      </c>
      <c r="K32" s="27"/>
      <c r="L32" s="27">
        <v>63639</v>
      </c>
      <c r="M32" s="27"/>
      <c r="N32" s="27">
        <v>80000</v>
      </c>
      <c r="O32" s="56"/>
      <c r="P32" s="56">
        <v>10000</v>
      </c>
      <c r="Q32" s="59"/>
      <c r="R32" s="59"/>
      <c r="S32" s="59"/>
      <c r="T32" s="59"/>
      <c r="U32" s="59"/>
      <c r="V32" s="28"/>
    </row>
    <row r="33" spans="2:22" ht="13.5" hidden="1">
      <c r="B33" s="55"/>
      <c r="C33" s="26"/>
      <c r="D33" s="29">
        <v>1174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57"/>
      <c r="P33" s="57"/>
      <c r="Q33" s="59"/>
      <c r="R33" s="59"/>
      <c r="S33" s="59"/>
      <c r="T33" s="59"/>
      <c r="U33" s="59"/>
      <c r="V33" s="28"/>
    </row>
    <row r="34" spans="2:21" ht="13.5">
      <c r="B34" s="81"/>
      <c r="C34" s="16" t="s">
        <v>34</v>
      </c>
      <c r="D34" s="82">
        <f>SUM(D27:D33)</f>
        <v>175623</v>
      </c>
      <c r="E34" s="82"/>
      <c r="F34" s="82">
        <v>88500</v>
      </c>
      <c r="G34" s="82"/>
      <c r="H34" s="82">
        <v>60673</v>
      </c>
      <c r="I34" s="82"/>
      <c r="J34" s="82">
        <v>80780</v>
      </c>
      <c r="K34" s="82"/>
      <c r="L34" s="82">
        <v>52471</v>
      </c>
      <c r="M34" s="82"/>
      <c r="N34" s="82">
        <v>52473</v>
      </c>
      <c r="O34" s="83"/>
      <c r="P34" s="83">
        <f>+P32+P31+P30+P29</f>
        <v>69516</v>
      </c>
      <c r="Q34" s="164">
        <f>+P34-N34</f>
        <v>17043</v>
      </c>
      <c r="R34" s="165"/>
      <c r="S34" s="164"/>
      <c r="T34" s="165"/>
      <c r="U34" s="59"/>
    </row>
    <row r="35" spans="2:22" ht="13.5">
      <c r="B35" s="58"/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57"/>
      <c r="P35" s="56"/>
      <c r="Q35" s="59"/>
      <c r="R35" s="59"/>
      <c r="S35" s="59"/>
      <c r="T35" s="59"/>
      <c r="U35" s="59"/>
      <c r="V35" s="28"/>
    </row>
    <row r="36" spans="2:21" s="182" customFormat="1" ht="23.25" customHeight="1">
      <c r="B36" s="176" t="s">
        <v>35</v>
      </c>
      <c r="C36" s="177"/>
      <c r="D36" s="178">
        <f>D34+D21+D15+D9</f>
        <v>7158625</v>
      </c>
      <c r="E36" s="178"/>
      <c r="F36" s="178">
        <f>+F34+F21+F15+F9</f>
        <v>16270382</v>
      </c>
      <c r="G36" s="178"/>
      <c r="H36" s="178">
        <f>+H34+H21+H15+H9</f>
        <v>16002895</v>
      </c>
      <c r="I36" s="178"/>
      <c r="J36" s="178">
        <f>+J34+J21+J15+J9</f>
        <v>17516913</v>
      </c>
      <c r="K36" s="178"/>
      <c r="L36" s="178">
        <f>+L21+L15+L9+L34</f>
        <v>18192009</v>
      </c>
      <c r="M36" s="178"/>
      <c r="N36" s="178">
        <f>+N21+N15+N9+N34</f>
        <v>18659120</v>
      </c>
      <c r="O36" s="178"/>
      <c r="P36" s="179">
        <f>P34+P21+P15+P9+P23+P25</f>
        <v>14853772</v>
      </c>
      <c r="Q36" s="180">
        <f>+P36-N36</f>
        <v>-3805348</v>
      </c>
      <c r="R36" s="181"/>
      <c r="S36" s="181"/>
      <c r="T36" s="181"/>
      <c r="U36" s="181"/>
    </row>
    <row r="37" spans="4:21" ht="13.5">
      <c r="D37" s="27"/>
      <c r="E37" s="27"/>
      <c r="F37" s="27"/>
      <c r="G37" s="27"/>
      <c r="H37" s="27"/>
      <c r="O37" s="59"/>
      <c r="Q37" s="59"/>
      <c r="R37" s="59"/>
      <c r="S37" s="59"/>
      <c r="T37" s="59"/>
      <c r="U37" s="59"/>
    </row>
    <row r="38" spans="4:21" ht="15.75">
      <c r="D38" s="27"/>
      <c r="E38" s="27"/>
      <c r="F38" s="27"/>
      <c r="G38" s="27"/>
      <c r="H38" s="27"/>
      <c r="K38" s="19"/>
      <c r="L38" s="25"/>
      <c r="M38" s="19"/>
      <c r="N38" s="19"/>
      <c r="O38" s="168"/>
      <c r="P38" s="88">
        <f>+P36-N36</f>
        <v>-3805348</v>
      </c>
      <c r="Q38" s="59"/>
      <c r="R38" s="59"/>
      <c r="S38" s="59"/>
      <c r="T38" s="59"/>
      <c r="U38" s="59"/>
    </row>
    <row r="39" spans="3:21" ht="13.5">
      <c r="C39" s="16"/>
      <c r="D39" s="27"/>
      <c r="E39" s="27"/>
      <c r="F39" s="27"/>
      <c r="G39" s="27"/>
      <c r="H39" s="27"/>
      <c r="I39" s="17"/>
      <c r="J39" s="18"/>
      <c r="K39" s="18"/>
      <c r="L39" s="18"/>
      <c r="M39" s="18"/>
      <c r="N39" s="18"/>
      <c r="O39" s="59"/>
      <c r="P39" s="18"/>
      <c r="Q39" s="59"/>
      <c r="R39" s="59"/>
      <c r="S39" s="59"/>
      <c r="T39" s="59"/>
      <c r="U39" s="59"/>
    </row>
    <row r="40" spans="4:21" ht="13.5"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59"/>
      <c r="Q40" s="59"/>
      <c r="R40" s="59"/>
      <c r="S40" s="59"/>
      <c r="T40" s="59"/>
      <c r="U40" s="59"/>
    </row>
    <row r="41" spans="4:8" ht="13.5">
      <c r="D41" s="27"/>
      <c r="E41" s="27"/>
      <c r="F41" s="27"/>
      <c r="G41" s="27"/>
      <c r="H41" s="27"/>
    </row>
    <row r="42" spans="4:16" ht="13.5">
      <c r="D42" s="27"/>
      <c r="E42" s="27"/>
      <c r="F42" s="27"/>
      <c r="G42" s="27"/>
      <c r="H42" s="27"/>
      <c r="J42" s="31"/>
      <c r="L42" s="31"/>
      <c r="M42" s="31"/>
      <c r="N42" s="31"/>
      <c r="P42" s="31"/>
    </row>
    <row r="43" spans="4:8" ht="13.5">
      <c r="D43" s="27"/>
      <c r="E43" s="27"/>
      <c r="F43" s="27"/>
      <c r="G43" s="27"/>
      <c r="H43" s="27"/>
    </row>
  </sheetData>
  <sheetProtection/>
  <mergeCells count="2">
    <mergeCell ref="B1:O1"/>
    <mergeCell ref="B2:O2"/>
  </mergeCells>
  <printOptions horizontalCentered="1"/>
  <pageMargins left="0.18" right="0.18" top="0.94" bottom="0.49" header="0.5" footer="0.5"/>
  <pageSetup fitToHeight="1" fitToWidth="1" horizontalDpi="600" verticalDpi="600" orientation="landscape" scale="9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H49" sqref="H49"/>
    </sheetView>
  </sheetViews>
  <sheetFormatPr defaultColWidth="9.140625" defaultRowHeight="12.75"/>
  <cols>
    <col min="1" max="1" width="6.140625" style="20" customWidth="1"/>
    <col min="2" max="2" width="33.00390625" style="20" customWidth="1"/>
    <col min="3" max="3" width="13.421875" style="30" hidden="1" customWidth="1"/>
    <col min="4" max="4" width="13.421875" style="30" bestFit="1" customWidth="1"/>
    <col min="5" max="5" width="13.57421875" style="30" bestFit="1" customWidth="1"/>
    <col min="6" max="6" width="13.57421875" style="26" bestFit="1" customWidth="1"/>
    <col min="7" max="8" width="13.7109375" style="26" bestFit="1" customWidth="1"/>
    <col min="9" max="9" width="10.7109375" style="0" bestFit="1" customWidth="1"/>
    <col min="16" max="16384" width="9.140625" style="26" customWidth="1"/>
  </cols>
  <sheetData>
    <row r="1" spans="1:17" s="14" customFormat="1" ht="13.5">
      <c r="A1" s="1" t="s">
        <v>89</v>
      </c>
      <c r="B1" s="1"/>
      <c r="C1" s="13"/>
      <c r="D1" s="13"/>
      <c r="E1" s="13"/>
      <c r="F1" s="1"/>
      <c r="G1" s="1"/>
      <c r="H1" s="1"/>
      <c r="P1" s="1"/>
      <c r="Q1" s="15"/>
    </row>
    <row r="2" spans="1:17" s="14" customFormat="1" ht="13.5">
      <c r="A2" s="1" t="s">
        <v>90</v>
      </c>
      <c r="B2" s="1"/>
      <c r="C2" s="13"/>
      <c r="D2" s="13"/>
      <c r="E2" s="13"/>
      <c r="F2" s="1"/>
      <c r="G2" s="1"/>
      <c r="H2" s="1"/>
      <c r="P2" s="1"/>
      <c r="Q2" s="15"/>
    </row>
    <row r="3" spans="1:17" s="14" customFormat="1" ht="13.5">
      <c r="A3" s="4" t="s">
        <v>1</v>
      </c>
      <c r="B3" s="4"/>
      <c r="C3" s="5"/>
      <c r="D3" s="5"/>
      <c r="E3" s="5"/>
      <c r="F3" s="5"/>
      <c r="G3" s="5"/>
      <c r="H3" s="5"/>
      <c r="P3" s="5"/>
      <c r="Q3" s="15"/>
    </row>
    <row r="4" spans="1:26" s="19" customFormat="1" ht="12.75">
      <c r="A4" s="16"/>
      <c r="B4" s="16"/>
      <c r="C4" s="17"/>
      <c r="D4" s="17"/>
      <c r="E4" s="17"/>
      <c r="F4" s="18"/>
      <c r="G4" s="16"/>
      <c r="H4" s="16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19" customFormat="1" ht="25.5">
      <c r="A5" s="16"/>
      <c r="B5" s="16"/>
      <c r="C5" s="17" t="s">
        <v>16</v>
      </c>
      <c r="D5" s="17" t="str">
        <f>+revenue!F3</f>
        <v>FY2012 Actual</v>
      </c>
      <c r="E5" s="17" t="str">
        <f>+revenue!H3</f>
        <v>FY2013 Actual</v>
      </c>
      <c r="F5" s="18" t="str">
        <f>+revenue!J3</f>
        <v>FY2014</v>
      </c>
      <c r="G5" s="18" t="str">
        <f>+revenue!L3</f>
        <v>FY2015  Estimated</v>
      </c>
      <c r="H5" s="18" t="str">
        <f>+revenue!N3</f>
        <v>FY2016 Budget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16" s="25" customFormat="1" ht="15.75">
      <c r="A6" s="20" t="s">
        <v>17</v>
      </c>
      <c r="B6" s="21"/>
      <c r="C6" s="22"/>
      <c r="D6" s="22"/>
      <c r="E6" s="22"/>
      <c r="F6" s="23"/>
      <c r="G6" s="24"/>
      <c r="H6" s="24"/>
      <c r="P6" s="23"/>
    </row>
    <row r="7" spans="2:16" ht="13.5">
      <c r="B7" s="26" t="s">
        <v>21</v>
      </c>
      <c r="C7" s="27" t="e">
        <f>SUM(#REF!)</f>
        <v>#REF!</v>
      </c>
      <c r="D7" s="27">
        <f>+revenue!F9</f>
        <v>5769497</v>
      </c>
      <c r="E7" s="27">
        <f>+revenue!H9</f>
        <v>5419874</v>
      </c>
      <c r="F7" s="27">
        <f>+revenue!J9</f>
        <v>4877467</v>
      </c>
      <c r="G7" s="27">
        <f>+revenue!L9</f>
        <v>4591635</v>
      </c>
      <c r="H7" s="27">
        <f>+revenue!N9</f>
        <v>4846914</v>
      </c>
      <c r="P7" s="28"/>
    </row>
    <row r="8" spans="2:16" ht="13.5">
      <c r="B8" s="26"/>
      <c r="C8" s="27"/>
      <c r="D8" s="27"/>
      <c r="E8" s="27"/>
      <c r="F8" s="27"/>
      <c r="G8" s="27"/>
      <c r="H8" s="27"/>
      <c r="P8" s="28"/>
    </row>
    <row r="9" spans="1:16" ht="13.5">
      <c r="A9" s="20" t="s">
        <v>22</v>
      </c>
      <c r="B9" s="26"/>
      <c r="C9" s="27"/>
      <c r="D9" s="27"/>
      <c r="E9" s="27"/>
      <c r="F9" s="27"/>
      <c r="G9" s="27"/>
      <c r="H9" s="27"/>
      <c r="P9" s="28"/>
    </row>
    <row r="10" spans="2:16" ht="13.5">
      <c r="B10" s="26" t="s">
        <v>25</v>
      </c>
      <c r="C10" s="27" t="e">
        <f>SUM(#REF!)</f>
        <v>#REF!</v>
      </c>
      <c r="D10" s="27">
        <f>+revenue!F15</f>
        <v>7067785</v>
      </c>
      <c r="E10" s="27">
        <f>+revenue!H15</f>
        <v>7139848</v>
      </c>
      <c r="F10" s="27">
        <f>+revenue!J15</f>
        <v>8780159</v>
      </c>
      <c r="G10" s="27">
        <f>+revenue!L15</f>
        <v>9197403</v>
      </c>
      <c r="H10" s="27">
        <f>+revenue!N15</f>
        <v>9126288</v>
      </c>
      <c r="J10" s="96"/>
      <c r="K10" s="96"/>
      <c r="L10" s="96"/>
      <c r="M10" s="96"/>
      <c r="P10" s="28"/>
    </row>
    <row r="11" spans="2:16" ht="13.5">
      <c r="B11" s="26"/>
      <c r="C11" s="27"/>
      <c r="D11" s="27"/>
      <c r="E11" s="27"/>
      <c r="F11" s="27"/>
      <c r="G11" s="27"/>
      <c r="H11" s="27"/>
      <c r="P11" s="28"/>
    </row>
    <row r="12" spans="1:16" ht="13.5">
      <c r="A12" s="20" t="s">
        <v>26</v>
      </c>
      <c r="B12" s="26"/>
      <c r="C12" s="27"/>
      <c r="D12" s="27"/>
      <c r="E12" s="27"/>
      <c r="F12" s="27"/>
      <c r="G12" s="27"/>
      <c r="H12" s="27"/>
      <c r="P12" s="28"/>
    </row>
    <row r="13" spans="2:16" ht="13.5">
      <c r="B13" s="26" t="s">
        <v>29</v>
      </c>
      <c r="C13" s="27" t="e">
        <f>SUM(#REF!)</f>
        <v>#REF!</v>
      </c>
      <c r="D13" s="27">
        <f>+revenue!F21</f>
        <v>3344600</v>
      </c>
      <c r="E13" s="27">
        <f>+revenue!H21</f>
        <v>3382500</v>
      </c>
      <c r="F13" s="27">
        <f>+revenue!J21</f>
        <v>3778507</v>
      </c>
      <c r="G13" s="27">
        <f>+revenue!L21</f>
        <v>4350500</v>
      </c>
      <c r="H13" s="27">
        <f>+revenue!N21</f>
        <v>4633445</v>
      </c>
      <c r="P13" s="28"/>
    </row>
    <row r="14" spans="2:16" ht="13.5">
      <c r="B14" s="26"/>
      <c r="C14" s="27"/>
      <c r="D14" s="27"/>
      <c r="E14" s="27"/>
      <c r="F14" s="27"/>
      <c r="G14" s="27"/>
      <c r="H14" s="27"/>
      <c r="P14" s="28"/>
    </row>
    <row r="15" spans="1:16" ht="13.5">
      <c r="A15" s="20" t="s">
        <v>30</v>
      </c>
      <c r="B15" s="26"/>
      <c r="C15" s="27"/>
      <c r="D15" s="27"/>
      <c r="E15" s="27"/>
      <c r="F15" s="27"/>
      <c r="G15" s="27"/>
      <c r="H15" s="27"/>
      <c r="P15" s="28"/>
    </row>
    <row r="16" spans="2:8" ht="13.5">
      <c r="B16" s="20" t="s">
        <v>34</v>
      </c>
      <c r="C16" s="27" t="e">
        <f>SUM(#REF!)</f>
        <v>#REF!</v>
      </c>
      <c r="D16" s="27">
        <f>+revenue!F34</f>
        <v>88500</v>
      </c>
      <c r="E16" s="27">
        <f>+revenue!H34</f>
        <v>60673</v>
      </c>
      <c r="F16" s="27">
        <f>+revenue!J34</f>
        <v>80780</v>
      </c>
      <c r="G16" s="27">
        <f>+revenue!L34</f>
        <v>52471</v>
      </c>
      <c r="H16" s="27">
        <f>+revenue!N34</f>
        <v>52473</v>
      </c>
    </row>
    <row r="17" spans="1:16" ht="13.5">
      <c r="A17" s="26"/>
      <c r="B17" s="26"/>
      <c r="C17" s="27"/>
      <c r="D17" s="27"/>
      <c r="E17" s="27"/>
      <c r="F17" s="27"/>
      <c r="G17" s="27"/>
      <c r="H17" s="27"/>
      <c r="P17" s="28"/>
    </row>
    <row r="18" spans="1:9" ht="13.5">
      <c r="A18" s="20" t="s">
        <v>35</v>
      </c>
      <c r="C18" s="27" t="e">
        <f>C16+C13+C10+C7</f>
        <v>#REF!</v>
      </c>
      <c r="D18" s="27">
        <f>+revenue!F36</f>
        <v>16270382</v>
      </c>
      <c r="E18" s="27">
        <f>+revenue!H36</f>
        <v>16002895</v>
      </c>
      <c r="F18" s="27">
        <f>+revenue!J36</f>
        <v>17516913</v>
      </c>
      <c r="G18" s="27">
        <f>+revenue!L36</f>
        <v>18192009</v>
      </c>
      <c r="H18" s="27">
        <f>+revenue!N36</f>
        <v>18659120</v>
      </c>
      <c r="I18" s="8">
        <f>(G18-F18)/F18</f>
        <v>0.03853966734892158</v>
      </c>
    </row>
    <row r="19" spans="3:5" ht="13.5">
      <c r="C19" s="27"/>
      <c r="D19" s="27"/>
      <c r="E19" s="27"/>
    </row>
    <row r="20" spans="3:5" ht="13.5">
      <c r="C20" s="27"/>
      <c r="D20" s="27"/>
      <c r="E20" s="27"/>
    </row>
    <row r="21" spans="3:5" ht="13.5">
      <c r="C21" s="27"/>
      <c r="D21" s="27"/>
      <c r="E21" s="27"/>
    </row>
    <row r="22" spans="1:8" ht="13.5">
      <c r="A22" s="20" t="s">
        <v>36</v>
      </c>
      <c r="C22" s="32">
        <f>'fte data'!J10</f>
        <v>2105</v>
      </c>
      <c r="D22" s="32">
        <f>'fte data'!L10</f>
        <v>1920</v>
      </c>
      <c r="E22" s="32">
        <f>'fte data'!N10</f>
        <v>1781</v>
      </c>
      <c r="F22" s="33">
        <f>'fte data'!P10</f>
        <v>1626</v>
      </c>
      <c r="G22" s="33">
        <f>'fte data'!R10</f>
        <v>1526</v>
      </c>
      <c r="H22" s="33">
        <f>'fte data'!T10</f>
        <v>1578</v>
      </c>
    </row>
    <row r="23" spans="1:8" ht="13.5">
      <c r="A23" s="16"/>
      <c r="B23" s="16"/>
      <c r="C23" s="27"/>
      <c r="D23" s="27"/>
      <c r="E23" s="27"/>
      <c r="F23" s="18"/>
      <c r="G23" s="18"/>
      <c r="H23" s="18"/>
    </row>
    <row r="24" spans="2:8" ht="13.5">
      <c r="B24" s="20" t="s">
        <v>37</v>
      </c>
      <c r="C24" s="27" t="e">
        <f aca="true" t="shared" si="0" ref="C24:H24">C7/C22</f>
        <v>#REF!</v>
      </c>
      <c r="D24" s="27">
        <f t="shared" si="0"/>
        <v>3004.946354166667</v>
      </c>
      <c r="E24" s="27">
        <f t="shared" si="0"/>
        <v>3043.1633913531723</v>
      </c>
      <c r="F24" s="27">
        <f t="shared" si="0"/>
        <v>2999.6722017220172</v>
      </c>
      <c r="G24" s="27">
        <f t="shared" si="0"/>
        <v>3008.935124508519</v>
      </c>
      <c r="H24" s="27">
        <f t="shared" si="0"/>
        <v>3071.555133079848</v>
      </c>
    </row>
    <row r="25" spans="2:8" ht="13.5">
      <c r="B25" s="20" t="s">
        <v>38</v>
      </c>
      <c r="C25" s="27" t="e">
        <f aca="true" t="shared" si="1" ref="C25:H25">C13/C22</f>
        <v>#REF!</v>
      </c>
      <c r="D25" s="27">
        <f t="shared" si="1"/>
        <v>1741.9791666666667</v>
      </c>
      <c r="E25" s="27">
        <f t="shared" si="1"/>
        <v>1899.21392476137</v>
      </c>
      <c r="F25" s="27">
        <f t="shared" si="1"/>
        <v>2323.8050430504304</v>
      </c>
      <c r="G25" s="27">
        <f t="shared" si="1"/>
        <v>2850.9174311926604</v>
      </c>
      <c r="H25" s="27">
        <f t="shared" si="1"/>
        <v>2936.2769328263626</v>
      </c>
    </row>
    <row r="26" spans="2:8" ht="13.5">
      <c r="B26" s="20" t="s">
        <v>39</v>
      </c>
      <c r="C26" s="27" t="e">
        <f aca="true" t="shared" si="2" ref="C26:H26">C10/C22</f>
        <v>#REF!</v>
      </c>
      <c r="D26" s="27">
        <f t="shared" si="2"/>
        <v>3681.1380208333335</v>
      </c>
      <c r="E26" s="27">
        <f t="shared" si="2"/>
        <v>4008.8983717012916</v>
      </c>
      <c r="F26" s="27">
        <f t="shared" si="2"/>
        <v>5399.851783517835</v>
      </c>
      <c r="G26" s="27">
        <f t="shared" si="2"/>
        <v>6027.131716906946</v>
      </c>
      <c r="H26" s="27">
        <f t="shared" si="2"/>
        <v>5783.452471482889</v>
      </c>
    </row>
    <row r="27" spans="2:8" ht="13.5">
      <c r="B27" s="20" t="s">
        <v>40</v>
      </c>
      <c r="C27" s="34" t="e">
        <f>C24+C25+C26+#REF!</f>
        <v>#REF!</v>
      </c>
      <c r="D27" s="34">
        <f>+D26+D25+D24</f>
        <v>8428.063541666666</v>
      </c>
      <c r="E27" s="34">
        <f>+E26+E25+E24</f>
        <v>8951.275687815832</v>
      </c>
      <c r="F27" s="34">
        <f>+F26+F25+F24</f>
        <v>10723.329028290282</v>
      </c>
      <c r="G27" s="34">
        <f>+G26+G25+G24</f>
        <v>11886.984272608126</v>
      </c>
      <c r="H27" s="34">
        <f>+H26+H25+H24</f>
        <v>11791.2845373891</v>
      </c>
    </row>
    <row r="29" spans="2:8" ht="13.5">
      <c r="B29" s="20" t="s">
        <v>62</v>
      </c>
      <c r="C29" s="27" t="e">
        <f>C10/1143.98</f>
        <v>#REF!</v>
      </c>
      <c r="D29" s="27">
        <f>+D26</f>
        <v>3681.1380208333335</v>
      </c>
      <c r="E29" s="27">
        <f>+E26</f>
        <v>4008.8983717012916</v>
      </c>
      <c r="F29" s="27">
        <f>+F26</f>
        <v>5399.851783517835</v>
      </c>
      <c r="G29" s="27">
        <f>+G26</f>
        <v>6027.131716906946</v>
      </c>
      <c r="H29" s="27">
        <f>+H26</f>
        <v>5783.452471482889</v>
      </c>
    </row>
  </sheetData>
  <sheetProtection/>
  <printOptions gridLines="1"/>
  <pageMargins left="0.75" right="0.75" top="0.55" bottom="0.49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J42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26.140625" style="14" customWidth="1"/>
    <col min="2" max="2" width="9.421875" style="14" customWidth="1"/>
    <col min="3" max="3" width="11.8515625" style="14" customWidth="1"/>
    <col min="4" max="4" width="9.421875" style="14" customWidth="1"/>
    <col min="5" max="5" width="15.57421875" style="14" customWidth="1"/>
    <col min="6" max="6" width="11.8515625" style="14" customWidth="1"/>
    <col min="7" max="16384" width="9.140625" style="14" customWidth="1"/>
  </cols>
  <sheetData>
    <row r="1" ht="13.5">
      <c r="A1" s="35" t="s">
        <v>41</v>
      </c>
    </row>
    <row r="2" ht="13.5">
      <c r="A2" s="14" t="s">
        <v>177</v>
      </c>
    </row>
    <row r="4" spans="2:6" ht="13.5">
      <c r="B4" s="204" t="s">
        <v>166</v>
      </c>
      <c r="C4" s="204"/>
      <c r="D4" s="204" t="s">
        <v>178</v>
      </c>
      <c r="E4" s="204"/>
      <c r="F4" s="36" t="s">
        <v>42</v>
      </c>
    </row>
    <row r="5" spans="2:6" ht="13.5">
      <c r="B5" s="205" t="s">
        <v>122</v>
      </c>
      <c r="C5" s="205"/>
      <c r="D5" s="205" t="s">
        <v>115</v>
      </c>
      <c r="E5" s="205"/>
      <c r="F5" s="36" t="s">
        <v>43</v>
      </c>
    </row>
    <row r="6" spans="2:6" ht="13.5">
      <c r="B6" s="36" t="s">
        <v>44</v>
      </c>
      <c r="C6" s="36" t="s">
        <v>45</v>
      </c>
      <c r="D6" s="36" t="s">
        <v>44</v>
      </c>
      <c r="E6" s="36" t="s">
        <v>45</v>
      </c>
      <c r="F6" s="36" t="s">
        <v>46</v>
      </c>
    </row>
    <row r="7" spans="1:6" ht="13.5">
      <c r="A7" s="37" t="s">
        <v>0</v>
      </c>
      <c r="B7" s="39">
        <v>9.6</v>
      </c>
      <c r="C7" s="38">
        <v>2443800</v>
      </c>
      <c r="D7" s="39">
        <v>9.7</v>
      </c>
      <c r="E7" s="38">
        <v>2517114</v>
      </c>
      <c r="F7" s="38">
        <f>E7-C7</f>
        <v>73314</v>
      </c>
    </row>
    <row r="8" spans="1:6" ht="13.5">
      <c r="A8" s="37" t="s">
        <v>47</v>
      </c>
      <c r="B8" s="39">
        <v>4.78</v>
      </c>
      <c r="C8" s="38">
        <v>1220516</v>
      </c>
      <c r="D8" s="39">
        <v>5</v>
      </c>
      <c r="E8" s="38">
        <v>1257131</v>
      </c>
      <c r="F8" s="38">
        <f>E8-C8</f>
        <v>36615</v>
      </c>
    </row>
    <row r="9" spans="1:6" ht="13.5">
      <c r="A9" s="37" t="s">
        <v>121</v>
      </c>
      <c r="B9" s="39">
        <v>2.29</v>
      </c>
      <c r="C9" s="38">
        <v>567492</v>
      </c>
      <c r="D9" s="39">
        <v>2.4</v>
      </c>
      <c r="E9" s="38">
        <v>612000</v>
      </c>
      <c r="F9" s="38">
        <f>E9-C9</f>
        <v>44508</v>
      </c>
    </row>
    <row r="10" spans="1:7" ht="13.5">
      <c r="A10" s="37" t="s">
        <v>48</v>
      </c>
      <c r="B10" s="39">
        <v>16.67</v>
      </c>
      <c r="C10" s="38">
        <f>SUM(C7:C9)</f>
        <v>4231808</v>
      </c>
      <c r="D10" s="39">
        <f>SUM(D7:D9)</f>
        <v>17.099999999999998</v>
      </c>
      <c r="E10" s="38">
        <f>+E9+E8+E7</f>
        <v>4386245</v>
      </c>
      <c r="F10" s="38">
        <f>+F9+F8+F7</f>
        <v>154437</v>
      </c>
      <c r="G10" s="74"/>
    </row>
    <row r="11" spans="1:6" ht="13.5">
      <c r="A11" s="37"/>
      <c r="B11" s="39"/>
      <c r="C11" s="38"/>
      <c r="D11" s="39"/>
      <c r="E11" s="38"/>
      <c r="F11" s="38"/>
    </row>
    <row r="12" spans="1:6" ht="13.5">
      <c r="A12" s="37" t="s">
        <v>49</v>
      </c>
      <c r="B12" s="39">
        <v>1</v>
      </c>
      <c r="C12" s="38">
        <v>246736</v>
      </c>
      <c r="D12" s="39">
        <v>1</v>
      </c>
      <c r="E12" s="38">
        <v>250000</v>
      </c>
      <c r="F12" s="38">
        <f>E12-C12</f>
        <v>3264</v>
      </c>
    </row>
    <row r="13" spans="1:6" ht="13.5">
      <c r="A13" s="37" t="s">
        <v>50</v>
      </c>
      <c r="B13" s="39">
        <v>4.1</v>
      </c>
      <c r="C13" s="38">
        <v>1154424</v>
      </c>
      <c r="D13" s="39">
        <v>5</v>
      </c>
      <c r="E13" s="38">
        <v>1250000</v>
      </c>
      <c r="F13" s="38">
        <f>E13-C13</f>
        <v>95576</v>
      </c>
    </row>
    <row r="14" spans="1:7" ht="13.5">
      <c r="A14" s="37" t="s">
        <v>51</v>
      </c>
      <c r="B14" s="39">
        <f>SUM(B10:B13)</f>
        <v>21.770000000000003</v>
      </c>
      <c r="C14" s="38">
        <f>SUM(C10:C13)</f>
        <v>5632968</v>
      </c>
      <c r="D14" s="39">
        <f>SUM(D10:D13)</f>
        <v>23.099999999999998</v>
      </c>
      <c r="E14" s="38">
        <f>SUM(E10:E13)</f>
        <v>5886245</v>
      </c>
      <c r="F14" s="38">
        <f>SUM(F10:F13)</f>
        <v>253277</v>
      </c>
      <c r="G14" s="74"/>
    </row>
    <row r="16" ht="13.5">
      <c r="A16" s="40"/>
    </row>
    <row r="17" spans="1:10" ht="13.5">
      <c r="A17" s="40"/>
      <c r="J17" s="84"/>
    </row>
    <row r="18" spans="1:5" ht="13.5">
      <c r="A18" s="41" t="s">
        <v>52</v>
      </c>
      <c r="B18" s="42"/>
      <c r="C18" s="42"/>
      <c r="D18" s="42"/>
      <c r="E18" s="42"/>
    </row>
    <row r="19" spans="1:5" ht="13.5">
      <c r="A19" s="42"/>
      <c r="B19" s="43"/>
      <c r="C19" s="43"/>
      <c r="D19" s="43"/>
      <c r="E19" s="42"/>
    </row>
    <row r="20" spans="1:5" ht="13.5">
      <c r="A20" s="44" t="s">
        <v>53</v>
      </c>
      <c r="B20" s="43"/>
      <c r="C20" s="43"/>
      <c r="D20" s="43"/>
      <c r="E20" s="42"/>
    </row>
    <row r="21" spans="1:5" ht="9" customHeight="1">
      <c r="A21" s="44"/>
      <c r="B21" s="43"/>
      <c r="C21" s="43"/>
      <c r="D21" s="43"/>
      <c r="E21" s="42"/>
    </row>
    <row r="22" spans="1:7" ht="29.25" customHeight="1">
      <c r="A22" s="203" t="s">
        <v>182</v>
      </c>
      <c r="B22" s="203"/>
      <c r="C22" s="203"/>
      <c r="D22" s="203"/>
      <c r="E22" s="203"/>
      <c r="F22" s="203"/>
      <c r="G22" s="203"/>
    </row>
    <row r="23" spans="1:7" ht="12.75" customHeight="1">
      <c r="A23" s="63"/>
      <c r="B23" s="63"/>
      <c r="C23" s="63"/>
      <c r="D23" s="63"/>
      <c r="E23" s="63"/>
      <c r="F23" s="63"/>
      <c r="G23" s="63"/>
    </row>
    <row r="24" spans="1:7" ht="27.75" customHeight="1">
      <c r="A24" s="203" t="s">
        <v>185</v>
      </c>
      <c r="B24" s="203"/>
      <c r="C24" s="203"/>
      <c r="D24" s="203"/>
      <c r="E24" s="203"/>
      <c r="F24" s="203"/>
      <c r="G24" s="203"/>
    </row>
    <row r="25" spans="1:7" ht="13.5">
      <c r="A25" s="63"/>
      <c r="B25" s="63"/>
      <c r="C25" s="63"/>
      <c r="D25" s="63"/>
      <c r="E25" s="63"/>
      <c r="F25" s="63"/>
      <c r="G25" s="63"/>
    </row>
    <row r="26" spans="1:7" ht="27" customHeight="1">
      <c r="A26" s="203" t="s">
        <v>181</v>
      </c>
      <c r="B26" s="203"/>
      <c r="C26" s="203"/>
      <c r="D26" s="203"/>
      <c r="E26" s="203"/>
      <c r="F26" s="203"/>
      <c r="G26" s="203"/>
    </row>
    <row r="27" spans="1:7" ht="13.5">
      <c r="A27" s="63"/>
      <c r="B27" s="63"/>
      <c r="C27" s="63"/>
      <c r="D27" s="63"/>
      <c r="E27" s="63"/>
      <c r="F27" s="63"/>
      <c r="G27" s="63"/>
    </row>
    <row r="28" spans="1:5" ht="13.5">
      <c r="A28" s="46" t="s">
        <v>54</v>
      </c>
      <c r="B28" s="43"/>
      <c r="C28" s="43"/>
      <c r="D28" s="43"/>
      <c r="E28" s="42"/>
    </row>
    <row r="29" spans="1:5" ht="13.5">
      <c r="A29" s="45" t="s">
        <v>180</v>
      </c>
      <c r="B29" s="43"/>
      <c r="C29" s="43"/>
      <c r="D29" s="43"/>
      <c r="E29" s="42"/>
    </row>
    <row r="30" spans="1:5" ht="13.5">
      <c r="A30" s="45" t="s">
        <v>187</v>
      </c>
      <c r="B30" s="43"/>
      <c r="C30" s="43"/>
      <c r="D30" s="43"/>
      <c r="E30" s="42"/>
    </row>
    <row r="31" spans="1:5" ht="13.5">
      <c r="A31" s="45"/>
      <c r="B31" s="43"/>
      <c r="C31" s="43"/>
      <c r="D31" s="43"/>
      <c r="E31" s="42"/>
    </row>
    <row r="32" spans="1:5" ht="13.5">
      <c r="A32" s="46"/>
      <c r="B32" s="43"/>
      <c r="C32" s="43"/>
      <c r="D32" s="43"/>
      <c r="E32" s="42"/>
    </row>
    <row r="33" spans="1:7" ht="15.75" customHeight="1">
      <c r="A33" s="203"/>
      <c r="B33" s="203"/>
      <c r="C33" s="203"/>
      <c r="D33" s="203"/>
      <c r="E33" s="203"/>
      <c r="F33" s="203"/>
      <c r="G33" s="203"/>
    </row>
    <row r="34" spans="1:5" ht="13.5">
      <c r="A34" s="42"/>
      <c r="B34" s="42"/>
      <c r="C34" s="42"/>
      <c r="D34" s="42"/>
      <c r="E34" s="42"/>
    </row>
    <row r="36" spans="1:5" ht="13.5">
      <c r="A36" s="45"/>
      <c r="B36" s="42"/>
      <c r="C36" s="42"/>
      <c r="D36" s="42"/>
      <c r="E36" s="42"/>
    </row>
    <row r="37" spans="1:5" ht="13.5">
      <c r="A37" s="45"/>
      <c r="B37" s="42"/>
      <c r="C37" s="42"/>
      <c r="D37" s="42"/>
      <c r="E37" s="42"/>
    </row>
    <row r="38" spans="2:5" ht="13.5">
      <c r="B38" s="42"/>
      <c r="C38" s="42"/>
      <c r="D38" s="42"/>
      <c r="E38" s="42"/>
    </row>
    <row r="39" spans="2:5" ht="13.5">
      <c r="B39" s="42"/>
      <c r="C39" s="42"/>
      <c r="D39" s="42"/>
      <c r="E39" s="42"/>
    </row>
    <row r="40" spans="2:5" ht="13.5">
      <c r="B40" s="42"/>
      <c r="C40" s="42"/>
      <c r="D40" s="42"/>
      <c r="E40" s="42"/>
    </row>
    <row r="41" spans="2:5" ht="13.5">
      <c r="B41" s="42"/>
      <c r="C41" s="42"/>
      <c r="D41" s="42"/>
      <c r="E41" s="42"/>
    </row>
    <row r="42" spans="1:5" ht="13.5">
      <c r="A42" s="42"/>
      <c r="B42" s="42"/>
      <c r="C42" s="42"/>
      <c r="D42" s="42"/>
      <c r="E42" s="42"/>
    </row>
  </sheetData>
  <sheetProtection/>
  <mergeCells count="8">
    <mergeCell ref="A24:G24"/>
    <mergeCell ref="A33:G33"/>
    <mergeCell ref="A22:G22"/>
    <mergeCell ref="A26:G26"/>
    <mergeCell ref="D4:E4"/>
    <mergeCell ref="D5:E5"/>
    <mergeCell ref="B4:C4"/>
    <mergeCell ref="B5:C5"/>
  </mergeCells>
  <printOptions/>
  <pageMargins left="0.75" right="0.19" top="1" bottom="1" header="0.5" footer="0.5"/>
  <pageSetup horizontalDpi="600" verticalDpi="600" orientation="portrait" r:id="rId1"/>
  <headerFooter alignWithMargins="0">
    <oddFooter>&amp;C5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5"/>
  <sheetViews>
    <sheetView zoomScalePageLayoutView="0" workbookViewId="0" topLeftCell="M1">
      <selection activeCell="AA9" sqref="AA9"/>
    </sheetView>
  </sheetViews>
  <sheetFormatPr defaultColWidth="9.140625" defaultRowHeight="12.75"/>
  <cols>
    <col min="1" max="1" width="13.421875" style="15" bestFit="1" customWidth="1"/>
    <col min="2" max="7" width="12.421875" style="15" bestFit="1" customWidth="1"/>
    <col min="8" max="9" width="12.421875" style="15" customWidth="1"/>
    <col min="10" max="11" width="12.421875" style="15" bestFit="1" customWidth="1"/>
    <col min="12" max="12" width="12.421875" style="15" customWidth="1"/>
    <col min="13" max="13" width="12.421875" style="15" bestFit="1" customWidth="1"/>
    <col min="14" max="15" width="12.421875" style="15" customWidth="1"/>
    <col min="16" max="16" width="12.421875" style="15" bestFit="1" customWidth="1"/>
    <col min="18" max="16384" width="9.140625" style="15" customWidth="1"/>
  </cols>
  <sheetData>
    <row r="2" spans="2:16" s="9" customFormat="1" ht="40.5">
      <c r="B2" s="9" t="s">
        <v>56</v>
      </c>
      <c r="C2" s="9" t="s">
        <v>92</v>
      </c>
      <c r="D2" s="9" t="s">
        <v>55</v>
      </c>
      <c r="E2" s="9" t="s">
        <v>57</v>
      </c>
      <c r="F2" s="9" t="s">
        <v>93</v>
      </c>
      <c r="G2" s="9" t="s">
        <v>94</v>
      </c>
      <c r="H2" s="9" t="s">
        <v>60</v>
      </c>
      <c r="I2" s="9" t="s">
        <v>58</v>
      </c>
      <c r="J2" s="9" t="s">
        <v>161</v>
      </c>
      <c r="K2" s="9" t="s">
        <v>59</v>
      </c>
      <c r="L2" s="9" t="s">
        <v>160</v>
      </c>
      <c r="M2" s="9" t="s">
        <v>162</v>
      </c>
      <c r="N2" s="9" t="s">
        <v>163</v>
      </c>
      <c r="O2" s="9" t="s">
        <v>159</v>
      </c>
      <c r="P2" s="9" t="s">
        <v>158</v>
      </c>
    </row>
    <row r="4" spans="1:16" s="65" customFormat="1" ht="27">
      <c r="A4" s="64" t="s">
        <v>61</v>
      </c>
      <c r="B4" s="65">
        <v>3425</v>
      </c>
      <c r="C4" s="65">
        <v>3289</v>
      </c>
      <c r="D4" s="65">
        <v>3079</v>
      </c>
      <c r="E4" s="65">
        <v>2904</v>
      </c>
      <c r="F4" s="65">
        <v>2435</v>
      </c>
      <c r="G4" s="76">
        <v>2113</v>
      </c>
      <c r="H4" s="65">
        <v>1983</v>
      </c>
      <c r="I4" s="65">
        <v>1973</v>
      </c>
      <c r="J4" s="65">
        <v>1905</v>
      </c>
      <c r="K4" s="65">
        <v>1785</v>
      </c>
      <c r="L4" s="65">
        <v>1772</v>
      </c>
      <c r="M4" s="65">
        <v>1651</v>
      </c>
      <c r="N4" s="65">
        <v>1572</v>
      </c>
      <c r="O4" s="65">
        <v>1565</v>
      </c>
      <c r="P4" s="65">
        <v>1535</v>
      </c>
    </row>
    <row r="5" s="133" customFormat="1" ht="13.5">
      <c r="Q5" s="134"/>
    </row>
    <row r="11" ht="13.5">
      <c r="B11" s="15">
        <f>$B$4</f>
        <v>3425</v>
      </c>
    </row>
    <row r="12" ht="13.5">
      <c r="B12" s="15">
        <f>$C$4</f>
        <v>3289</v>
      </c>
    </row>
    <row r="13" spans="2:16" ht="13.5">
      <c r="B13" s="15">
        <f>$D$4</f>
        <v>3079</v>
      </c>
      <c r="L13" s="65"/>
      <c r="M13" s="65"/>
      <c r="N13" s="65"/>
      <c r="O13" s="65"/>
      <c r="P13" s="65"/>
    </row>
    <row r="14" ht="13.5">
      <c r="B14" s="15">
        <f>$E$4</f>
        <v>2904</v>
      </c>
    </row>
    <row r="15" ht="13.5">
      <c r="B15" s="15">
        <f>$F$4</f>
        <v>2435</v>
      </c>
    </row>
    <row r="16" ht="13.5">
      <c r="B16" s="15">
        <f>+G4</f>
        <v>2113</v>
      </c>
    </row>
    <row r="17" ht="13.5">
      <c r="B17" s="15">
        <f>+H4</f>
        <v>1983</v>
      </c>
    </row>
    <row r="18" ht="13.5">
      <c r="B18" s="15">
        <f>+I4</f>
        <v>1973</v>
      </c>
    </row>
    <row r="19" ht="13.5">
      <c r="B19" s="15">
        <f>+J4</f>
        <v>1905</v>
      </c>
    </row>
    <row r="20" ht="13.5">
      <c r="B20" s="15">
        <f>+K4</f>
        <v>1785</v>
      </c>
    </row>
    <row r="21" ht="13.5">
      <c r="B21" s="15">
        <f>+L4</f>
        <v>1772</v>
      </c>
    </row>
    <row r="22" ht="13.5">
      <c r="B22" s="15">
        <f>+M4</f>
        <v>1651</v>
      </c>
    </row>
    <row r="23" ht="13.5">
      <c r="B23" s="15">
        <f>+N4</f>
        <v>1572</v>
      </c>
    </row>
    <row r="24" ht="13.5">
      <c r="B24" s="15">
        <f>+O4</f>
        <v>1565</v>
      </c>
    </row>
    <row r="25" ht="13.5">
      <c r="B25" s="15">
        <f>+P4</f>
        <v>1535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2:F57"/>
  <sheetViews>
    <sheetView view="pageLayout" workbookViewId="0" topLeftCell="A1">
      <selection activeCell="C41" sqref="C41"/>
    </sheetView>
  </sheetViews>
  <sheetFormatPr defaultColWidth="9.140625" defaultRowHeight="12.75"/>
  <cols>
    <col min="1" max="1" width="55.140625" style="14" bestFit="1" customWidth="1"/>
    <col min="2" max="2" width="11.421875" style="14" customWidth="1"/>
    <col min="3" max="3" width="12.421875" style="14" bestFit="1" customWidth="1"/>
    <col min="4" max="16384" width="9.140625" style="14" customWidth="1"/>
  </cols>
  <sheetData>
    <row r="2" ht="13.5">
      <c r="A2" s="35" t="s">
        <v>116</v>
      </c>
    </row>
    <row r="3" ht="13.5">
      <c r="A3" s="14" t="s">
        <v>179</v>
      </c>
    </row>
    <row r="5" spans="2:3" ht="13.5">
      <c r="B5" s="36" t="s">
        <v>63</v>
      </c>
      <c r="C5" s="36" t="s">
        <v>64</v>
      </c>
    </row>
    <row r="6" spans="1:3" ht="13.5">
      <c r="A6" s="37" t="s">
        <v>65</v>
      </c>
      <c r="B6" s="75">
        <v>500000</v>
      </c>
      <c r="C6" s="75">
        <f aca="true" t="shared" si="0" ref="C6:C11">B6</f>
        <v>500000</v>
      </c>
    </row>
    <row r="7" spans="1:3" ht="13.5">
      <c r="A7" s="37" t="s">
        <v>66</v>
      </c>
      <c r="B7" s="75">
        <v>140000</v>
      </c>
      <c r="C7" s="75">
        <f t="shared" si="0"/>
        <v>140000</v>
      </c>
    </row>
    <row r="8" spans="1:3" ht="13.5">
      <c r="A8" s="37" t="s">
        <v>67</v>
      </c>
      <c r="B8" s="75">
        <v>140000</v>
      </c>
      <c r="C8" s="75">
        <f t="shared" si="0"/>
        <v>140000</v>
      </c>
    </row>
    <row r="9" spans="1:3" ht="13.5">
      <c r="A9" s="37" t="s">
        <v>105</v>
      </c>
      <c r="B9" s="75">
        <v>60000</v>
      </c>
      <c r="C9" s="75">
        <f t="shared" si="0"/>
        <v>60000</v>
      </c>
    </row>
    <row r="10" spans="1:3" ht="13.5">
      <c r="A10" s="37" t="s">
        <v>68</v>
      </c>
      <c r="B10" s="75">
        <v>30000</v>
      </c>
      <c r="C10" s="75">
        <f t="shared" si="0"/>
        <v>30000</v>
      </c>
    </row>
    <row r="11" spans="1:3" ht="13.5">
      <c r="A11" s="37" t="s">
        <v>91</v>
      </c>
      <c r="B11" s="75">
        <v>60000</v>
      </c>
      <c r="C11" s="75">
        <f t="shared" si="0"/>
        <v>60000</v>
      </c>
    </row>
    <row r="15" ht="13.5">
      <c r="A15" s="35" t="s">
        <v>69</v>
      </c>
    </row>
    <row r="16" ht="13.5">
      <c r="A16" s="14" t="str">
        <f>+A3</f>
        <v>Summary Budgets Fiscal Year 2016</v>
      </c>
    </row>
    <row r="18" spans="2:3" ht="13.5">
      <c r="B18" s="36" t="s">
        <v>63</v>
      </c>
      <c r="C18" s="36" t="s">
        <v>64</v>
      </c>
    </row>
    <row r="19" spans="1:3" ht="13.5">
      <c r="A19" s="37" t="s">
        <v>186</v>
      </c>
      <c r="B19" s="75">
        <v>1250000</v>
      </c>
      <c r="C19" s="75">
        <v>1250000</v>
      </c>
    </row>
    <row r="20" spans="1:3" ht="13.5">
      <c r="A20" s="37" t="s">
        <v>70</v>
      </c>
      <c r="B20" s="75">
        <v>650000</v>
      </c>
      <c r="C20" s="75">
        <v>500000</v>
      </c>
    </row>
    <row r="21" spans="1:3" ht="13.5">
      <c r="A21" s="37" t="s">
        <v>79</v>
      </c>
      <c r="B21" s="75">
        <v>110000</v>
      </c>
      <c r="C21" s="75">
        <v>75000</v>
      </c>
    </row>
    <row r="22" spans="1:3" ht="13.5">
      <c r="A22" s="37" t="s">
        <v>71</v>
      </c>
      <c r="B22" s="75">
        <v>110000</v>
      </c>
      <c r="C22" s="75">
        <v>100000</v>
      </c>
    </row>
    <row r="23" spans="1:3" ht="13.5">
      <c r="A23" s="37" t="s">
        <v>72</v>
      </c>
      <c r="B23" s="75">
        <v>40000</v>
      </c>
      <c r="C23" s="75">
        <v>35000</v>
      </c>
    </row>
    <row r="24" spans="1:3" ht="13.5">
      <c r="A24" s="37" t="s">
        <v>73</v>
      </c>
      <c r="B24" s="75">
        <v>25000</v>
      </c>
      <c r="C24" s="75">
        <v>10000</v>
      </c>
    </row>
    <row r="25" spans="1:3" ht="13.5">
      <c r="A25" s="37" t="s">
        <v>168</v>
      </c>
      <c r="B25" s="75">
        <v>180000</v>
      </c>
      <c r="C25" s="75">
        <v>170000</v>
      </c>
    </row>
    <row r="26" spans="1:3" ht="13.5">
      <c r="A26" s="37" t="s">
        <v>167</v>
      </c>
      <c r="B26" s="75">
        <v>1050000</v>
      </c>
      <c r="C26" s="75">
        <v>1000000</v>
      </c>
    </row>
    <row r="27" spans="1:3" ht="13.5">
      <c r="A27" s="37" t="s">
        <v>106</v>
      </c>
      <c r="B27" s="75">
        <v>395000</v>
      </c>
      <c r="C27" s="75">
        <v>395000</v>
      </c>
    </row>
    <row r="28" ht="13.5">
      <c r="A28" s="47"/>
    </row>
    <row r="29" ht="13.5">
      <c r="A29" s="45"/>
    </row>
    <row r="33" ht="13.5">
      <c r="A33" s="35" t="s">
        <v>74</v>
      </c>
    </row>
    <row r="34" ht="13.5">
      <c r="A34" s="14" t="str">
        <f>+A3</f>
        <v>Summary Budgets Fiscal Year 2016</v>
      </c>
    </row>
    <row r="36" spans="2:3" ht="13.5">
      <c r="B36" s="36" t="s">
        <v>63</v>
      </c>
      <c r="C36" s="36" t="s">
        <v>64</v>
      </c>
    </row>
    <row r="37" spans="1:3" ht="13.5">
      <c r="A37" s="37" t="s">
        <v>75</v>
      </c>
      <c r="B37" s="75">
        <v>90000</v>
      </c>
      <c r="C37" s="75">
        <v>80000</v>
      </c>
    </row>
    <row r="38" spans="1:3" ht="13.5">
      <c r="A38" s="37" t="s">
        <v>76</v>
      </c>
      <c r="B38" s="75">
        <v>375000</v>
      </c>
      <c r="C38" s="75">
        <v>340000</v>
      </c>
    </row>
    <row r="39" spans="1:3" ht="13.5">
      <c r="A39" s="37" t="s">
        <v>77</v>
      </c>
      <c r="B39" s="75">
        <v>250000</v>
      </c>
      <c r="C39" s="75">
        <v>230000</v>
      </c>
    </row>
    <row r="40" spans="1:3" ht="13.5">
      <c r="A40" s="37" t="s">
        <v>78</v>
      </c>
      <c r="B40" s="75">
        <v>600000</v>
      </c>
      <c r="C40" s="75">
        <v>580000</v>
      </c>
    </row>
    <row r="57" ht="13.5">
      <c r="F57" s="35"/>
    </row>
  </sheetData>
  <sheetProtection/>
  <printOptions/>
  <pageMargins left="0.75" right="0.75" top="1" bottom="0.52" header="0.5" footer="0.25"/>
  <pageSetup horizontalDpi="600" verticalDpi="600" orientation="portrait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sgestrin</dc:creator>
  <cp:keywords/>
  <dc:description/>
  <cp:lastModifiedBy>Chuck Jensen</cp:lastModifiedBy>
  <cp:lastPrinted>2015-07-22T18:03:01Z</cp:lastPrinted>
  <dcterms:created xsi:type="dcterms:W3CDTF">2004-04-15T13:22:04Z</dcterms:created>
  <dcterms:modified xsi:type="dcterms:W3CDTF">2015-07-22T23:31:35Z</dcterms:modified>
  <cp:category/>
  <cp:version/>
  <cp:contentType/>
  <cp:contentStatus/>
</cp:coreProperties>
</file>